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defaultThemeVersion="124226"/>
  <bookViews>
    <workbookView xWindow="-120" yWindow="60" windowWidth="20730" windowHeight="10980"/>
  </bookViews>
  <sheets>
    <sheet name="Planilha Orçamentária" sheetId="19" r:id="rId1"/>
    <sheet name="CRONOGRAMA FIS FINANC" sheetId="7" r:id="rId2"/>
    <sheet name="BDI" sheetId="10" r:id="rId3"/>
  </sheets>
  <definedNames>
    <definedName name="_xlnm.Print_Area" localSheetId="1">'CRONOGRAMA FIS FINANC'!$A$1:$J$28</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24" i="19" l="1"/>
  <c r="H24" i="19" s="1"/>
  <c r="E23" i="19"/>
  <c r="G23" i="19"/>
  <c r="E57" i="19"/>
  <c r="E16" i="19"/>
  <c r="E22" i="19"/>
  <c r="H23" i="19" l="1"/>
  <c r="E50" i="19"/>
  <c r="E65" i="19"/>
  <c r="G65" i="19"/>
  <c r="E64" i="19"/>
  <c r="G64" i="19"/>
  <c r="H64" i="19" l="1"/>
  <c r="H65" i="19"/>
  <c r="G62" i="19"/>
  <c r="E61" i="19"/>
  <c r="E62" i="19" s="1"/>
  <c r="G61" i="19"/>
  <c r="E26" i="19"/>
  <c r="G26" i="19"/>
  <c r="H26" i="19" l="1"/>
  <c r="H62" i="19"/>
  <c r="H61" i="19"/>
  <c r="E63" i="19"/>
  <c r="G39" i="19" l="1"/>
  <c r="E39" i="19"/>
  <c r="H39" i="19" l="1"/>
  <c r="G68" i="19"/>
  <c r="H68" i="19" s="1"/>
  <c r="G67" i="19"/>
  <c r="H67" i="19" s="1"/>
  <c r="G66" i="19"/>
  <c r="H66" i="19" s="1"/>
  <c r="G63" i="19"/>
  <c r="H63" i="19" s="1"/>
  <c r="G38" i="19"/>
  <c r="H38" i="19" s="1"/>
  <c r="G40" i="19"/>
  <c r="H40" i="19" s="1"/>
  <c r="G37" i="19"/>
  <c r="H37" i="19" s="1"/>
  <c r="E34" i="19" l="1"/>
  <c r="E32" i="19"/>
  <c r="B17" i="7" l="1"/>
  <c r="B15" i="7"/>
  <c r="B13" i="7"/>
  <c r="B11" i="7"/>
  <c r="B9" i="7"/>
  <c r="B7" i="7"/>
  <c r="E13" i="19"/>
  <c r="G13" i="19"/>
  <c r="B5" i="7"/>
  <c r="G28" i="19"/>
  <c r="H28" i="19" s="1"/>
  <c r="G18" i="19" l="1"/>
  <c r="H18" i="19" s="1"/>
  <c r="E69" i="19" l="1"/>
  <c r="E60" i="19"/>
  <c r="E51" i="19"/>
  <c r="E47" i="19"/>
  <c r="E43" i="19"/>
  <c r="E42" i="19"/>
  <c r="E41" i="19"/>
  <c r="E36" i="19"/>
  <c r="E35" i="19"/>
  <c r="E33" i="19"/>
  <c r="E31" i="19"/>
  <c r="E25" i="19"/>
  <c r="E12" i="19" l="1"/>
  <c r="G27" i="19" l="1"/>
  <c r="H27" i="19" s="1"/>
  <c r="G57" i="19" l="1"/>
  <c r="H57" i="19" l="1"/>
  <c r="G52" i="19" l="1"/>
  <c r="H52" i="19" s="1"/>
  <c r="G51" i="19"/>
  <c r="H51" i="19" s="1"/>
  <c r="G50" i="19"/>
  <c r="H50" i="19" s="1"/>
  <c r="G49" i="19"/>
  <c r="H49" i="19" s="1"/>
  <c r="G48" i="19"/>
  <c r="H48" i="19" s="1"/>
  <c r="G47" i="19"/>
  <c r="H47" i="19" s="1"/>
  <c r="G46" i="19"/>
  <c r="H46" i="19" s="1"/>
  <c r="G25" i="19"/>
  <c r="H25" i="19" s="1"/>
  <c r="G22" i="19"/>
  <c r="H22" i="19" s="1"/>
  <c r="G43" i="19"/>
  <c r="H43" i="19" s="1"/>
  <c r="G42" i="19"/>
  <c r="H42" i="19" s="1"/>
  <c r="G41" i="19"/>
  <c r="H41" i="19" s="1"/>
  <c r="G36" i="19"/>
  <c r="H36" i="19" s="1"/>
  <c r="G35" i="19"/>
  <c r="H35" i="19" s="1"/>
  <c r="G34" i="19"/>
  <c r="H34" i="19" s="1"/>
  <c r="G33" i="19"/>
  <c r="H33" i="19" s="1"/>
  <c r="G32" i="19"/>
  <c r="H32" i="19" s="1"/>
  <c r="G31" i="19"/>
  <c r="H31" i="19" s="1"/>
  <c r="G69" i="19"/>
  <c r="H69" i="19" s="1"/>
  <c r="G56" i="19"/>
  <c r="H56" i="19" s="1"/>
  <c r="G55" i="19"/>
  <c r="G54" i="19"/>
  <c r="H54" i="19" s="1"/>
  <c r="G17" i="19"/>
  <c r="H17" i="19" s="1"/>
  <c r="G60" i="19"/>
  <c r="H60" i="19" s="1"/>
  <c r="G21" i="19"/>
  <c r="H21" i="19" s="1"/>
  <c r="G16" i="19"/>
  <c r="G15" i="19"/>
  <c r="H15" i="19" s="1"/>
  <c r="G12" i="19"/>
  <c r="H12" i="19" s="1"/>
  <c r="H29" i="19" l="1"/>
  <c r="D10" i="7" s="1"/>
  <c r="H53" i="19"/>
  <c r="D14" i="7" s="1"/>
  <c r="H55" i="19"/>
  <c r="H58" i="19" s="1"/>
  <c r="D16" i="7" s="1"/>
  <c r="H16" i="19"/>
  <c r="H19" i="19" s="1"/>
  <c r="D8" i="7" s="1"/>
  <c r="G16" i="7" l="1"/>
  <c r="I16" i="7"/>
  <c r="F16" i="7"/>
  <c r="H16" i="7"/>
  <c r="E16" i="7"/>
  <c r="J16" i="7"/>
  <c r="H14" i="7"/>
  <c r="E14" i="7"/>
  <c r="I14" i="7"/>
  <c r="F14" i="7"/>
  <c r="J14" i="7"/>
  <c r="G14" i="7"/>
  <c r="E10" i="7"/>
  <c r="I10" i="7"/>
  <c r="F10" i="7"/>
  <c r="J10" i="7"/>
  <c r="G10" i="7"/>
  <c r="H10" i="7"/>
  <c r="G8" i="7"/>
  <c r="H8" i="7"/>
  <c r="E8" i="7"/>
  <c r="I8" i="7"/>
  <c r="F8" i="7"/>
  <c r="J8" i="7"/>
  <c r="G59" i="19"/>
  <c r="H59" i="19" s="1"/>
  <c r="H70" i="19" l="1"/>
  <c r="D18" i="7" s="1"/>
  <c r="F18" i="7" l="1"/>
  <c r="H18" i="7"/>
  <c r="E18" i="7"/>
  <c r="I18" i="7"/>
  <c r="J18" i="7"/>
  <c r="G18" i="7"/>
  <c r="H44" i="19"/>
  <c r="D12" i="7" s="1"/>
  <c r="E12" i="7" l="1"/>
  <c r="I12" i="7"/>
  <c r="F12" i="7"/>
  <c r="J12" i="7"/>
  <c r="G12" i="7"/>
  <c r="H12" i="7"/>
  <c r="G45" i="19"/>
  <c r="H45" i="19" s="1"/>
  <c r="G30" i="19"/>
  <c r="H30" i="19" s="1"/>
  <c r="G20" i="19"/>
  <c r="H20" i="19" s="1"/>
  <c r="G11" i="19"/>
  <c r="H11" i="19" s="1"/>
  <c r="H13" i="19" l="1"/>
  <c r="H14" i="19" s="1"/>
  <c r="D6" i="7" l="1"/>
  <c r="H71" i="19"/>
  <c r="E2" i="7" s="1"/>
  <c r="G6" i="7" l="1"/>
  <c r="G20" i="7" s="1"/>
  <c r="H6" i="7"/>
  <c r="H20" i="7" s="1"/>
  <c r="E6" i="7"/>
  <c r="E20" i="7" s="1"/>
  <c r="I6" i="7"/>
  <c r="I20" i="7" s="1"/>
  <c r="F6" i="7"/>
  <c r="F20" i="7" s="1"/>
  <c r="J6" i="7"/>
  <c r="J20" i="7" s="1"/>
  <c r="D20" i="7"/>
  <c r="D5" i="7" s="1"/>
  <c r="I19" i="7" l="1"/>
  <c r="G19" i="7"/>
  <c r="J19" i="7"/>
  <c r="E19" i="7"/>
  <c r="F19" i="7"/>
  <c r="H19" i="7"/>
  <c r="D17" i="7"/>
  <c r="D7" i="7"/>
  <c r="D11" i="7"/>
  <c r="D15" i="7"/>
  <c r="D13" i="7"/>
  <c r="D9" i="7"/>
  <c r="D19" i="7" l="1"/>
</calcChain>
</file>

<file path=xl/sharedStrings.xml><?xml version="1.0" encoding="utf-8"?>
<sst xmlns="http://schemas.openxmlformats.org/spreadsheetml/2006/main" count="257" uniqueCount="188">
  <si>
    <t>ITEM</t>
  </si>
  <si>
    <t>DESCRIÇÃO</t>
  </si>
  <si>
    <t>QUANTIDADE</t>
  </si>
  <si>
    <t>UNIDADE</t>
  </si>
  <si>
    <t>DIRETA</t>
  </si>
  <si>
    <t>INDIRETA</t>
  </si>
  <si>
    <t>(    )</t>
  </si>
  <si>
    <t>PREÇO TOTAL</t>
  </si>
  <si>
    <t xml:space="preserve">FORMA DE EXECUÇÃO: </t>
  </si>
  <si>
    <t>TOTAL GERAL DA OBRA</t>
  </si>
  <si>
    <t>FOLHA Nº: 01/01</t>
  </si>
  <si>
    <t>CRONOGRAMA FÍSICO-FINANCEIRO</t>
  </si>
  <si>
    <t>TOTAL</t>
  </si>
  <si>
    <t>ETAPAS/DESCRIÇÃO</t>
  </si>
  <si>
    <t>FÍSICO/ FINANCEIRO</t>
  </si>
  <si>
    <t>Físico %</t>
  </si>
  <si>
    <t>Financeiro</t>
  </si>
  <si>
    <t>TOTAL  ETAPAS</t>
  </si>
  <si>
    <t>MÊS 1</t>
  </si>
  <si>
    <t>MÊS 2</t>
  </si>
  <si>
    <t>MÊS 3</t>
  </si>
  <si>
    <t>Observações:</t>
  </si>
  <si>
    <t>MÊS 4</t>
  </si>
  <si>
    <t>MÊS 5</t>
  </si>
  <si>
    <t>MÊS 6</t>
  </si>
  <si>
    <t>m²</t>
  </si>
  <si>
    <t>ENGENHEIRO RESPONSÁVEL - Nome Registro CREA</t>
  </si>
  <si>
    <t>_______________________________________________________________</t>
  </si>
  <si>
    <t>_______________________________________________</t>
  </si>
  <si>
    <t>PREFEITO MUNICIPAL</t>
  </si>
  <si>
    <t>ENGENHEIRO RESPONSÁVEL - Nome e Registro CREA</t>
  </si>
  <si>
    <t>PREFEITO MUNICPAL</t>
  </si>
  <si>
    <t>PREFEITURA MUNICIPAL DE PAPAGAIOS</t>
  </si>
  <si>
    <t xml:space="preserve">PLANILHA ORÇAMENTÁRIA </t>
  </si>
  <si>
    <t>CÓDIGO - SETOP / SINAPI</t>
  </si>
  <si>
    <r>
      <t xml:space="preserve">(  </t>
    </r>
    <r>
      <rPr>
        <b/>
        <sz val="14"/>
        <rFont val="Arial"/>
        <family val="2"/>
      </rPr>
      <t>x</t>
    </r>
    <r>
      <rPr>
        <b/>
        <sz val="10"/>
        <rFont val="Arial"/>
        <family val="2"/>
      </rPr>
      <t xml:space="preserve">  )</t>
    </r>
  </si>
  <si>
    <t>BDI</t>
  </si>
  <si>
    <t>VALOR DA OBRA:</t>
  </si>
  <si>
    <t>2.1</t>
  </si>
  <si>
    <t>1.1</t>
  </si>
  <si>
    <t>PREÇO UNITÁRIO S/ BDI</t>
  </si>
  <si>
    <t>PREÇO UNITÁRIO C/ BDI</t>
  </si>
  <si>
    <t>LIXAMENTO MANUAL EM SUPERFÍCIE METÁLICA PARA REMOÇÃO DE TINTA</t>
  </si>
  <si>
    <t>PIN-LIX-015</t>
  </si>
  <si>
    <t>PINTURA</t>
  </si>
  <si>
    <t>m</t>
  </si>
  <si>
    <t>INSTALAÇÕES INICIAIS DA OBRA</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</si>
  <si>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</si>
  <si>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ED-16660</t>
  </si>
  <si>
    <t>TOTAL  DO ITEM</t>
  </si>
  <si>
    <t>m³</t>
  </si>
  <si>
    <t>PINTURA ACRÍLICA PARA PISO EM QUADRAS ESPORTIVA, DUAS (2) DEMÃOS</t>
  </si>
  <si>
    <t>PIN-ACR-035</t>
  </si>
  <si>
    <t>PINTURA ACRÍLICA PARA PISO EM FAIXA DE DEMARCAÇÃO DE QUADRA, DUAS (2) DEMÃOS, FAIXA COM LARGURA DE 5 CM</t>
  </si>
  <si>
    <t>PIN-ACR-030</t>
  </si>
  <si>
    <t>COMPOSIÇÃO</t>
  </si>
  <si>
    <t>3.1</t>
  </si>
  <si>
    <t>Unid</t>
  </si>
  <si>
    <t>6.2</t>
  </si>
  <si>
    <t>FORNECIMENTO E INSTALAÇÃO DE REDE PARA PROTEÇÃO DE QUADRA DE POLIETILENO, MALHA 10 X 10, FIO DE 2,0 MM, INCLUSIVE CABOS DE AÇO</t>
  </si>
  <si>
    <t>4.2</t>
  </si>
  <si>
    <t>ALAMBRADO PARA QUADRA ESPORTIVA, COM TELA DE ARAME GALVANIZADO FIO 12 # 2", FIXADO EM QUADROS DE TUBOS DE AÇO CARBONO GALVANIZADO DN 50MM (2")</t>
  </si>
  <si>
    <t>ED-9100</t>
  </si>
  <si>
    <t>6.1</t>
  </si>
  <si>
    <t>6.3</t>
  </si>
  <si>
    <t>REGULARIZAÇÃO E COMPACTAÇÃO DE TERRENO COM PLACA VIBRATÓRIA</t>
  </si>
  <si>
    <t>TER-REG-010</t>
  </si>
  <si>
    <t>GUIA DE MEIO-FIO, EM CONCRETO COM FCK 20MPA, PRÉ-MOLDADA, MFC-01 PADRÃO DER-MG, DIMENSÕES (12X16,7X35)CM, EXCLUSIVE SARJETA, INCLUSIVE ESCAVAÇÃO, APILOAMENTO E TRANSPORTE COM RETIRADA DO MATERIAL ESCAVADO (EM CAÇAMBA)</t>
  </si>
  <si>
    <t>URB-MFC-005</t>
  </si>
  <si>
    <t>FORNECIMENTO, MONTAGEM E INSTALAÇÃO DE PADRÃO DE ENERGIA
BIFÁSICO, ENTRADA AÉREA, COM MEDIDOR EM POSTE DA
CONCESSIONÁRIA, CAIXA DE MEDIÇÃO POLIFÁSICA COM
LENTE PARA LEITURA, DISJUNTOR GERAL
BIFÁSICO 40A/4,5KA, INCLUSIVE ELETRODUTOS, CABEAMENTO E
CAIXA DE INSPEÇÃO DE ATERRAMENTO</t>
  </si>
  <si>
    <t>Unid.</t>
  </si>
  <si>
    <t>1.2</t>
  </si>
  <si>
    <t>RASGO EM CONCRETO PARA PASSAGEM DE ELETRODUTO/TUBULAÇÃO, DIÂMETROS DE 32MM A 50MM (1.1/4" A 2"), EXCLUSIVE ENCHIMENTO</t>
  </si>
  <si>
    <t>RAS-ALV-025</t>
  </si>
  <si>
    <t>ENCHIMENTO DE RASGO EM ALVENARIA/CONCRETO COM ARGAMASSA, DIÂMETROS DE 32MM A 50MM (1.1/4" A 2"), INCLUSIVE ARGAMASSA, TRAÇO 1:2:8 (CIMENTO, CAL E AREIA), PREPARO MECÂNICO</t>
  </si>
  <si>
    <t>ENC-ALV-010</t>
  </si>
  <si>
    <t>RELE FOTOCELULA C/ TIMER PROGRAMAVEL ATE 15H 110V220V - INSTALAÇÃO E FORNECIMENTO</t>
  </si>
  <si>
    <t>PISOS</t>
  </si>
  <si>
    <t>INSTALAÇÕES ELÉTRICAS</t>
  </si>
  <si>
    <t>DIVERSOS</t>
  </si>
  <si>
    <t>REMOÇÕES E DEMOLIÇÕES</t>
  </si>
  <si>
    <t>DEM-CON-015</t>
  </si>
  <si>
    <t>DEMOLIÇÃO DE CONCRETO SIMPLES - COM EQUIPAMENTO ELÉTRICO, INCLUSIVE AFASTAMENTO</t>
  </si>
  <si>
    <t>ED-9319</t>
  </si>
  <si>
    <t>PISO EM CONCRETO, USINADO CONVENCIONAL, FCK 15MPA, COM TELA SOLDADA NERVURADA TIPO Q-61, ACABAMENTO POLIDO EM NÍVEL ZERO, ESP. 5CM, INCLUSIVE FORNECIMENTO, LANÇAMENTO, ADENSAMENTO, EXCLUSIVE JUNTA DE DILATAÇÃO</t>
  </si>
  <si>
    <t>FORNECIMENTO E INSTALAÇÃO DE PAR DE REDES PARA TRAVE, INCLUSIVE TUBO DE AÇO GALVANIZADO DE 1" PARA REQUADRO</t>
  </si>
  <si>
    <t>Par</t>
  </si>
  <si>
    <t>REMOÇÃO DE TELA DE ARAME GALVANIZADO DE ALAMBRADO</t>
  </si>
  <si>
    <t>PORTÕES E ALAMBRADOS</t>
  </si>
  <si>
    <t>ED-4155</t>
  </si>
  <si>
    <t>DUTO CORRUGADO EM PEAD (POLIETILENO DE ALTA DENSIDADE), PARA PROTEÇÃO DE CABOS SUBTERRÂNEOS DN 30 MM (1.1/4")</t>
  </si>
  <si>
    <t>ELE-CXS-080</t>
  </si>
  <si>
    <t>CAIXA DE PASSAGEM PARA PISO, METÁLICA, TAMPA ANTIDERRAPANTE, 300 X 300 X 120 CM</t>
  </si>
  <si>
    <t>PIN-LIX-005</t>
  </si>
  <si>
    <t>LIXAMENTO MANUAL EM PAREDE PARA REMOÇÃO DE TINTA</t>
  </si>
  <si>
    <t>PIN-SEL-005</t>
  </si>
  <si>
    <t>PREPARAÇÃO PARA EMASSAMENTO OU PINTURA (LÁTEX/ACRÍLICA) EM PAREDE, INCLUSIVE UMA (1) DEMÃO DE SELADOR ACRÍLICO</t>
  </si>
  <si>
    <t>REMOÇÃO DE ALAMBRADO METÁLICO, COM REAPROVEITAMENTO, INCLUSIVE AFASTAMENTO</t>
  </si>
  <si>
    <t>DEM-ALA-005</t>
  </si>
  <si>
    <t>RAMPA PARA ACESSO DE DEFICIENTE, EM CONCRETO SIMPLES FCK = 25 MPA, DESEMPENADA, COM PINTURA INDICATIVA, 02 DEMÃOS</t>
  </si>
  <si>
    <t>URB-RAM-005</t>
  </si>
  <si>
    <t>CABO DE COBRE FLEXÍVEL, CLASSE 5, ISOLAMENTO TIPO EPR/HEPR, NÃO HALOGENADO, ANTICHAMA, TERMOFIXO, UNIPOLAR, SEÇÃO 10 MM2, 90°C, 0,6/1KV</t>
  </si>
  <si>
    <t>ELE-CAB-290</t>
  </si>
  <si>
    <t>CABO DE COBRE FLEXÍVEL, CLASSE 5, ISOLAMENTO TIPO EPR/HEPR, NÃO HALOGENADO, ANTICHAMA, TERMOFIXO, UNIPOLAR, SEÇÃO 4 MM2, 90°C, 0,6/1KV</t>
  </si>
  <si>
    <t>ELE-CAB-280</t>
  </si>
  <si>
    <t>2.2</t>
  </si>
  <si>
    <t>2.3</t>
  </si>
  <si>
    <t>3.2</t>
  </si>
  <si>
    <t>3.3</t>
  </si>
  <si>
    <t>3.4</t>
  </si>
  <si>
    <t>3.5</t>
  </si>
  <si>
    <t>4.1</t>
  </si>
  <si>
    <t>4.3</t>
  </si>
  <si>
    <t>4.4</t>
  </si>
  <si>
    <t>4.5</t>
  </si>
  <si>
    <t>4.6</t>
  </si>
  <si>
    <t>4.7</t>
  </si>
  <si>
    <t>4.8</t>
  </si>
  <si>
    <t>4.9</t>
  </si>
  <si>
    <t>5.1</t>
  </si>
  <si>
    <t>5.2</t>
  </si>
  <si>
    <t>5.3</t>
  </si>
  <si>
    <t>5.4</t>
  </si>
  <si>
    <t>5.5</t>
  </si>
  <si>
    <t>5.6</t>
  </si>
  <si>
    <t>5.7</t>
  </si>
  <si>
    <t>7.1</t>
  </si>
  <si>
    <t>OBRA:  REFORMA DA QUADRA ELTON LIMA DUARTE</t>
  </si>
  <si>
    <t>LOCAL: Rua Rachid Xavier - Bairro José Martins Teodoro</t>
  </si>
  <si>
    <t>ED-50392</t>
  </si>
  <si>
    <t>MOBILIZAÇÃO E DESMOBILIZAÇÃO DE OBRA</t>
  </si>
  <si>
    <t>%</t>
  </si>
  <si>
    <t>PINTURA ACRÍLICA EM PAREDE, DUAS (2) DEMÃOS, EXCLUSIVE SELADOR ACRÍLICO E MASSA ACRÍLICA/CORRIDA (PVA)</t>
  </si>
  <si>
    <t>PIN-ACR-005</t>
  </si>
  <si>
    <t>PINTURA COM TINTA ALQUÍDICA DE FUNDO E ACABAMENTO (ESMALTE SINTÉTICO GRAFITE) PULVERIZADA SOBRE SUPERFÍCIES METÁLICAS (EXCETO PERFIL) EXECUTADO EM OBRA (POR DEMÃO). AF_01/2020_P</t>
  </si>
  <si>
    <t>4.10</t>
  </si>
  <si>
    <t>4.11</t>
  </si>
  <si>
    <t>LUMINÁRIA DE LED PARA ILUMINAÇÃO PÚBLICA, DE 98 W ATÉ 137 W - FORNECIMENTO E INSTALAÇÃO. AF_08/2020</t>
  </si>
  <si>
    <t>POSTE DE AÇO CONICO CONTÍNUO CURVO DUPLO, ENGASTADO, H=9M, INCLUSIVE LUMINÁRIAS, SEM LÂMPADAS - FORNECIMENTO E INSTALACAO. AF_11/2019</t>
  </si>
  <si>
    <t>ATERRAMENTO COM HASTES COPPERWELD, DIÂMETRO DE 5/8", COMPRIMENTO DE 240CM, EXCLUSIVE CABO E CAIXA PARA ATERRAMENTO, INCLUSIVE GRAMPO PARA HASTE E INSTALAÇÃO</t>
  </si>
  <si>
    <t>ELE-ATE-005</t>
  </si>
  <si>
    <t>4.12</t>
  </si>
  <si>
    <t>PLANTIO DE GRAMA ESMERALDA EM PLACAS, INCLUSIVE TERRA VEGETAL E CONSERVAÇÃO POR 30 DIAS</t>
  </si>
  <si>
    <t>PAI-GRA-015</t>
  </si>
  <si>
    <t>PAI-MUD-060</t>
  </si>
  <si>
    <t>PAI-MUD-020</t>
  </si>
  <si>
    <t>7.4</t>
  </si>
  <si>
    <t>7.5</t>
  </si>
  <si>
    <t>7.8</t>
  </si>
  <si>
    <t>ELE-COR-025</t>
  </si>
  <si>
    <t>CABO DE COBRE NÚ # 35 MM2, ENTERRADO, EXCLUSIVE ESCAVAÇÃO E REATERRO</t>
  </si>
  <si>
    <t xml:space="preserve">POSTE CÔNICO CONTÍNUO EM AÇO GALVANIZADO, RETO, ENGASTADO, H = 7 M, COM DOIS REFLETORES DE LED 300W </t>
  </si>
  <si>
    <t>INSTALAÇÃO DE TELA DE ARAME GALVANIZADO FIO 2,77 MM (BWG 12), MALHA 5 X 5 CM EM ALAMBRADO</t>
  </si>
  <si>
    <t>PRAZO DE EXECUÇÃO: 05 Meses</t>
  </si>
  <si>
    <t>3.6</t>
  </si>
  <si>
    <t>CHAPISCO COM ARGAMASSA, TRAÇO 1:3 (CIMENTO E AREIA), ESP. 5MM, APLICADO EM ALVENARIA COM PENEIRA, PREPARO MECÂNICO</t>
  </si>
  <si>
    <t>REV-CHA-010</t>
  </si>
  <si>
    <t>REBOCO COM ARGAMASSA, TRAÇO 1:7 (CIMENTO E AREIA), ESP. 20MM, APLICAÇÃO MANUAL, PREPARO MECÂNICO</t>
  </si>
  <si>
    <t>REV-REB-005</t>
  </si>
  <si>
    <t>ALVENARIA DE BLOCO DE CONCRETO CHEIO SEM ARMAÇÃO, EM CONCRETO COM FCK 15MPA , ESP. 14CM, PARA REVESTIMENTO, INCLUSIVE ARGAMASSA PARA ASSENTAMENTO (DETALHE D - CADERNO SEDS)</t>
  </si>
  <si>
    <t>ALV-EST-025</t>
  </si>
  <si>
    <t>PLANTIO E PREPARO DE COVAS DE FORRAÇÃO, EXCETO FORNECIMENTO DAS MUDAS</t>
  </si>
  <si>
    <t>PAI-COV-015</t>
  </si>
  <si>
    <t>7.9</t>
  </si>
  <si>
    <t>FORNECIMENTO DE FORRAÇÃO DO TIPO CLOROFITO, EXCLUSIVE PLANTIO</t>
  </si>
  <si>
    <t>ED-25553</t>
  </si>
  <si>
    <t>PLANTIO E PREPARO DE COVAS PARA ÁRVORES COM ALTURA MÉDIA DE 2,00M, DIMENSÕES (60X60X60)CM , EXCLUSIVE FORNECIMENTO DAS MUDAS</t>
  </si>
  <si>
    <t>PAI-COV-005</t>
  </si>
  <si>
    <t>7.10</t>
  </si>
  <si>
    <t>FORNECIMENTO DE ÁRVORE ACÁSSIA MIMOSA COM ALTURA MÉDIA DE 2,00M, EXCLUSIVE PLANTIO</t>
  </si>
  <si>
    <t>FORNECIMENTO DE PALMEIRA ARECA-BAMBU COM ALTURA MÍNIMA DE 50CM, EXCLUSIVE PLANTIO</t>
  </si>
  <si>
    <t>PRAZO DA OBRA: 05 meses</t>
  </si>
  <si>
    <t>PORTA PARA ALAMBRADO, COM UMA (1) FOLHA, DIMENSÃO (90X210)CM, EM TELA DE ARAME GALVANIZADO COM TRAMA LOSANGULAR DE 2" (50,8MM) E FIO BWG12 (2,77MM), EXCLUSIVE PINTURA, INCLUSIVE FIXAÇÃO E FORNECIMENTO EM QUADROS DE TUBOS DE AÇO CARBONO GALVANIZADO DIÂMETRO DE 50MM (2"), BATENTE, DOBRADIÇAS E CADEADO COM LARGURA DE 50MM</t>
  </si>
  <si>
    <t>ED-26408</t>
  </si>
  <si>
    <t>4.13</t>
  </si>
  <si>
    <t>EXECUÇÃO DE PASSEIO (CALÇADA) OU PISO DE CONCRETO COM CONCRETO MOLDADO IN LOCO, USINADO, ACABAMENTO CONVENCIONAL, NÃO ARMADO. AF_07/2016</t>
  </si>
  <si>
    <t>7.11</t>
  </si>
  <si>
    <t>7.12</t>
  </si>
  <si>
    <t>7.13</t>
  </si>
  <si>
    <t>7.14</t>
  </si>
  <si>
    <t>CORTADORA DE PISO COM MOTOR 4 TEMPOS A GASOLINA, POTÊNCIA DE 13 HP, COM DISCO DE CORTE DIAMANTADO SEGMENTADO PARA CONCRETO, DIÂMETRO DE 350 MM, FURO DE 1" (14 X 1") - CHP DIURNO. AF_08/2015</t>
  </si>
  <si>
    <t>CHP</t>
  </si>
  <si>
    <t>3.7</t>
  </si>
  <si>
    <t>PIS-JUN-005</t>
  </si>
  <si>
    <t>3.8</t>
  </si>
  <si>
    <t>APLICAÇÃO DE SELANTE, MASTIQUE ELÁSTICO, EM JUNTA DE DILAÇÃO, DIMENSÃO 20X10 MM, FATOR DE FORMA 1:2, EXCLUSIVE DELIMITADOR DE PROFUNDIDADE</t>
  </si>
  <si>
    <t>DATA: 22/06/2022</t>
  </si>
  <si>
    <t>REGIÃO/MÊS DE REFERÊNCIA: SETOP - REGIÃO CENTRAL - C/DESONERAÇÃO - MARÇO/2022 E SINAPI - DESONERADO - MAIO/2022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</si>
</sst>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_(* #,##0.00_);_(* \(#,##0.00\);_(* &quot;-&quot;??_);_(@_)"/>
    <numFmt numFmtId="165" formatCode="_(&quot;R$ &quot;* #,##0.00_);_(&quot;R$ &quot;* \(#,##0.00\);_(&quot;R$ &quot;* &quot;-&quot;??_);_(@_)"/>
    <numFmt numFmtId="166" formatCode="&quot;R$ &quot;#,##0.00"/>
    <numFmt numFmtId="167" formatCode="&quot;R$&quot;\ #,##0.00"/>
  </numFmts>
  <fonts count="17" x14ac:knownFonts="1">
    <font>
      <sz val="10"/>
      <name val="Arial"/>
    </font>
    <font>
      <sz val="10"/>
      <name val="Arial"/>
      <family val="2"/>
    </font>
    <font>
      <sz val="8"/>
      <name val="Arial"/>
      <family val="2"/>
    </font>
    <font>
      <b/>
      <sz val="10"/>
      <name val="Arial"/>
      <family val="2"/>
    </font>
    <font>
      <sz val="10"/>
      <name val="Arial"/>
      <family val="2"/>
    </font>
    <font>
      <b/>
      <sz val="10"/>
      <color indexed="10"/>
      <name val="Arial"/>
      <family val="2"/>
    </font>
    <font>
      <b/>
      <sz val="8"/>
      <name val="Arial"/>
      <family val="2"/>
    </font>
    <font>
      <sz val="9"/>
      <color indexed="8"/>
      <name val="Arial"/>
      <family val="2"/>
    </font>
    <font>
      <b/>
      <sz val="9"/>
      <name val="Arial"/>
      <family val="2"/>
    </font>
    <font>
      <sz val="9"/>
      <name val="Arial"/>
      <family val="2"/>
    </font>
    <font>
      <b/>
      <sz val="9"/>
      <color indexed="8"/>
      <name val="Arial"/>
      <family val="2"/>
    </font>
    <font>
      <b/>
      <sz val="12"/>
      <name val="Arial"/>
      <family val="2"/>
    </font>
    <font>
      <b/>
      <sz val="15"/>
      <name val="Arial"/>
      <family val="2"/>
    </font>
    <font>
      <b/>
      <sz val="14"/>
      <name val="Arial"/>
      <family val="2"/>
    </font>
    <font>
      <sz val="11"/>
      <color theme="1"/>
      <name val="Calibri"/>
      <family val="2"/>
      <scheme val="minor"/>
    </font>
    <font>
      <sz val="8"/>
      <name val="Arial"/>
    </font>
    <font>
      <sz val="10"/>
      <name val="Arial"/>
    </font>
  </fonts>
  <fills count="6">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s>
  <borders count="66">
    <border>
      <left/>
      <right/>
      <top/>
      <bottom/>
      <diagonal/>
    </border>
    <border>
      <left/>
      <right/>
      <top style="thin">
        <color indexed="64"/>
      </top>
      <bottom style="thin">
        <color indexed="64"/>
      </bottom>
      <diagonal/>
    </border>
    <border>
      <left/>
      <right/>
      <top style="medium">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right/>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top/>
      <bottom/>
      <diagonal/>
    </border>
    <border>
      <left style="thin">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hair">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thin">
        <color indexed="64"/>
      </top>
      <bottom style="hair">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hair">
        <color indexed="64"/>
      </bottom>
      <diagonal/>
    </border>
    <border>
      <left style="thin">
        <color indexed="64"/>
      </left>
      <right style="thin">
        <color indexed="64"/>
      </right>
      <top style="hair">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diagonal/>
    </border>
    <border>
      <left style="medium">
        <color indexed="64"/>
      </left>
      <right/>
      <top style="thin">
        <color indexed="64"/>
      </top>
      <bottom/>
      <diagonal/>
    </border>
  </borders>
  <cellStyleXfs count="9">
    <xf numFmtId="0" fontId="0" fillId="0" borderId="0"/>
    <xf numFmtId="165" fontId="1" fillId="0" borderId="0" applyFont="0" applyFill="0" applyBorder="0" applyAlignment="0" applyProtection="0"/>
    <xf numFmtId="0" fontId="4" fillId="0" borderId="0"/>
    <xf numFmtId="0" fontId="14" fillId="0" borderId="0"/>
    <xf numFmtId="9" fontId="1" fillId="0" borderId="0" applyFont="0" applyFill="0" applyBorder="0" applyAlignment="0" applyProtection="0"/>
    <xf numFmtId="9" fontId="4" fillId="0" borderId="0" applyFont="0" applyFill="0" applyBorder="0" applyAlignment="0" applyProtection="0"/>
    <xf numFmtId="164" fontId="1" fillId="0" borderId="0" applyFont="0" applyFill="0" applyBorder="0" applyAlignment="0" applyProtection="0"/>
    <xf numFmtId="43" fontId="4" fillId="0" borderId="0" applyFont="0" applyFill="0" applyBorder="0" applyAlignment="0" applyProtection="0"/>
    <xf numFmtId="0" fontId="16" fillId="0" borderId="0"/>
  </cellStyleXfs>
  <cellXfs count="191">
    <xf numFmtId="0" fontId="0" fillId="0" borderId="0" xfId="0"/>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4" fontId="0" fillId="0" borderId="0" xfId="0" applyNumberFormat="1"/>
    <xf numFmtId="0" fontId="3" fillId="2" borderId="4" xfId="0" applyFont="1" applyFill="1" applyBorder="1" applyAlignment="1">
      <alignment horizontal="center" vertical="center"/>
    </xf>
    <xf numFmtId="0" fontId="0" fillId="2" borderId="0" xfId="0" applyFill="1" applyBorder="1" applyAlignment="1">
      <alignment vertical="center"/>
    </xf>
    <xf numFmtId="0" fontId="3" fillId="2" borderId="6" xfId="0" applyFont="1" applyFill="1" applyBorder="1" applyAlignment="1">
      <alignment wrapText="1"/>
    </xf>
    <xf numFmtId="0" fontId="3" fillId="2" borderId="6" xfId="0" applyFont="1" applyFill="1" applyBorder="1"/>
    <xf numFmtId="0" fontId="4" fillId="2" borderId="6" xfId="0" applyFont="1" applyFill="1" applyBorder="1"/>
    <xf numFmtId="0" fontId="8" fillId="2" borderId="6" xfId="0" applyFont="1" applyFill="1" applyBorder="1"/>
    <xf numFmtId="0" fontId="9" fillId="2" borderId="7" xfId="0" applyFont="1" applyFill="1" applyBorder="1"/>
    <xf numFmtId="0" fontId="3" fillId="2" borderId="8" xfId="0" applyFont="1" applyFill="1" applyBorder="1" applyAlignment="1">
      <alignment horizontal="center" vertical="center"/>
    </xf>
    <xf numFmtId="0" fontId="0" fillId="0" borderId="10" xfId="0" applyBorder="1" applyAlignment="1">
      <alignment vertical="center"/>
    </xf>
    <xf numFmtId="0" fontId="4" fillId="2" borderId="0" xfId="0" applyFont="1" applyFill="1" applyBorder="1"/>
    <xf numFmtId="0" fontId="3" fillId="2" borderId="11" xfId="0" applyFont="1" applyFill="1" applyBorder="1" applyAlignment="1">
      <alignment horizontal="center" vertical="center"/>
    </xf>
    <xf numFmtId="0" fontId="3" fillId="2" borderId="8" xfId="0" applyFont="1" applyFill="1" applyBorder="1" applyAlignment="1">
      <alignment horizontal="center" vertical="center" wrapText="1"/>
    </xf>
    <xf numFmtId="49" fontId="7" fillId="2" borderId="12" xfId="0" applyNumberFormat="1" applyFont="1" applyFill="1" applyBorder="1" applyAlignment="1">
      <alignment horizontal="center" vertical="top" wrapText="1"/>
    </xf>
    <xf numFmtId="49" fontId="10" fillId="2" borderId="13" xfId="0" applyNumberFormat="1" applyFont="1" applyFill="1" applyBorder="1" applyAlignment="1">
      <alignment horizontal="center" vertical="top" wrapText="1"/>
    </xf>
    <xf numFmtId="49" fontId="10" fillId="2" borderId="14" xfId="0" applyNumberFormat="1" applyFont="1" applyFill="1" applyBorder="1" applyAlignment="1">
      <alignment horizontal="center" vertical="top" wrapText="1"/>
    </xf>
    <xf numFmtId="0" fontId="0" fillId="2" borderId="0" xfId="0" applyFill="1" applyBorder="1" applyAlignment="1">
      <alignment vertical="center" wrapText="1"/>
    </xf>
    <xf numFmtId="0" fontId="3" fillId="2" borderId="0" xfId="0" applyFont="1" applyFill="1" applyBorder="1" applyAlignment="1">
      <alignment wrapText="1"/>
    </xf>
    <xf numFmtId="0" fontId="0" fillId="2" borderId="0" xfId="0" applyFill="1" applyBorder="1" applyAlignment="1">
      <alignment wrapText="1"/>
    </xf>
    <xf numFmtId="0" fontId="8" fillId="2" borderId="0" xfId="0" applyFont="1" applyFill="1" applyBorder="1" applyAlignment="1">
      <alignment wrapText="1"/>
    </xf>
    <xf numFmtId="0" fontId="9" fillId="2" borderId="15" xfId="0" applyFont="1" applyFill="1" applyBorder="1" applyAlignment="1">
      <alignment wrapText="1"/>
    </xf>
    <xf numFmtId="0" fontId="0" fillId="2" borderId="0" xfId="0" applyFill="1" applyBorder="1"/>
    <xf numFmtId="0" fontId="0" fillId="2" borderId="15" xfId="0" applyFill="1" applyBorder="1"/>
    <xf numFmtId="0" fontId="0" fillId="2" borderId="16" xfId="0" applyFill="1" applyBorder="1"/>
    <xf numFmtId="0" fontId="3" fillId="2" borderId="18" xfId="0" applyFont="1" applyFill="1" applyBorder="1"/>
    <xf numFmtId="0" fontId="0" fillId="2" borderId="18" xfId="0" applyFill="1" applyBorder="1"/>
    <xf numFmtId="0" fontId="0" fillId="2" borderId="19" xfId="0" applyFill="1" applyBorder="1"/>
    <xf numFmtId="0" fontId="3" fillId="2" borderId="20" xfId="0" applyFont="1" applyFill="1" applyBorder="1" applyAlignment="1">
      <alignment horizontal="center" vertical="center"/>
    </xf>
    <xf numFmtId="0" fontId="9" fillId="2" borderId="23" xfId="0" applyFont="1" applyFill="1" applyBorder="1"/>
    <xf numFmtId="0" fontId="0" fillId="2" borderId="23" xfId="0" applyFill="1" applyBorder="1"/>
    <xf numFmtId="0" fontId="0" fillId="2" borderId="24" xfId="0" applyFill="1" applyBorder="1"/>
    <xf numFmtId="0" fontId="2" fillId="0" borderId="25" xfId="0" applyFont="1" applyBorder="1" applyAlignment="1">
      <alignment horizontal="center" vertical="center"/>
    </xf>
    <xf numFmtId="0" fontId="0" fillId="0" borderId="10" xfId="0" applyBorder="1" applyAlignment="1">
      <alignment horizontal="center" vertical="center"/>
    </xf>
    <xf numFmtId="0" fontId="2" fillId="0" borderId="3" xfId="0" applyFont="1" applyBorder="1" applyAlignment="1">
      <alignment horizontal="center" vertical="center"/>
    </xf>
    <xf numFmtId="10" fontId="8" fillId="2" borderId="26" xfId="0" applyNumberFormat="1" applyFont="1" applyFill="1" applyBorder="1" applyAlignment="1">
      <alignment vertical="top" wrapText="1"/>
    </xf>
    <xf numFmtId="166" fontId="9" fillId="2" borderId="12" xfId="0" applyNumberFormat="1" applyFont="1" applyFill="1" applyBorder="1" applyAlignment="1">
      <alignment vertical="top" wrapText="1"/>
    </xf>
    <xf numFmtId="166" fontId="9" fillId="2" borderId="28" xfId="0" applyNumberFormat="1" applyFont="1" applyFill="1" applyBorder="1" applyAlignment="1">
      <alignment vertical="top" wrapText="1"/>
    </xf>
    <xf numFmtId="166" fontId="0" fillId="2" borderId="0" xfId="0" applyNumberFormat="1" applyFill="1" applyBorder="1" applyAlignment="1">
      <alignment vertical="center"/>
    </xf>
    <xf numFmtId="10" fontId="8" fillId="2" borderId="13" xfId="0" applyNumberFormat="1" applyFont="1" applyFill="1" applyBorder="1" applyAlignment="1">
      <alignment vertical="top" wrapText="1"/>
    </xf>
    <xf numFmtId="166" fontId="8" fillId="2" borderId="14" xfId="0" applyNumberFormat="1" applyFont="1" applyFill="1" applyBorder="1" applyAlignment="1">
      <alignment vertical="top" wrapText="1"/>
    </xf>
    <xf numFmtId="10" fontId="0" fillId="0" borderId="0" xfId="0" applyNumberFormat="1"/>
    <xf numFmtId="0" fontId="3" fillId="2" borderId="11" xfId="0" applyFont="1" applyFill="1" applyBorder="1" applyAlignment="1">
      <alignment vertical="center"/>
    </xf>
    <xf numFmtId="0" fontId="3" fillId="2" borderId="30" xfId="0" applyFont="1" applyFill="1" applyBorder="1" applyAlignment="1">
      <alignment vertical="center"/>
    </xf>
    <xf numFmtId="0" fontId="3" fillId="0" borderId="31" xfId="0" applyFont="1" applyFill="1" applyBorder="1" applyAlignment="1">
      <alignment horizontal="center" vertical="center"/>
    </xf>
    <xf numFmtId="0" fontId="3" fillId="0" borderId="32" xfId="0" applyFont="1" applyFill="1" applyBorder="1" applyAlignment="1">
      <alignment horizontal="center" vertical="center"/>
    </xf>
    <xf numFmtId="0" fontId="3" fillId="0" borderId="33" xfId="0" applyFont="1" applyFill="1" applyBorder="1" applyAlignment="1">
      <alignment horizontal="left" vertical="center"/>
    </xf>
    <xf numFmtId="10" fontId="13" fillId="3" borderId="34" xfId="4" applyNumberFormat="1" applyFont="1" applyFill="1" applyBorder="1" applyAlignment="1">
      <alignment horizontal="center" vertical="center"/>
    </xf>
    <xf numFmtId="2" fontId="2" fillId="0" borderId="35" xfId="6" applyNumberFormat="1" applyFont="1" applyFill="1" applyBorder="1" applyAlignment="1">
      <alignment horizontal="center" vertical="center" wrapText="1"/>
    </xf>
    <xf numFmtId="0" fontId="6" fillId="4" borderId="35" xfId="0" applyFont="1" applyFill="1" applyBorder="1" applyAlignment="1">
      <alignment horizontal="center" vertical="center" wrapText="1"/>
    </xf>
    <xf numFmtId="0" fontId="6" fillId="4" borderId="35" xfId="0" applyFont="1" applyFill="1" applyBorder="1" applyAlignment="1">
      <alignment horizontal="left" vertical="center" wrapText="1"/>
    </xf>
    <xf numFmtId="0" fontId="2" fillId="4" borderId="35" xfId="0" applyFont="1" applyFill="1" applyBorder="1" applyAlignment="1">
      <alignment horizontal="center" vertical="center" wrapText="1"/>
    </xf>
    <xf numFmtId="4" fontId="2" fillId="4" borderId="35" xfId="0" applyNumberFormat="1" applyFont="1" applyFill="1" applyBorder="1" applyAlignment="1">
      <alignment horizontal="right" vertical="center" wrapText="1"/>
    </xf>
    <xf numFmtId="0" fontId="3" fillId="0" borderId="36" xfId="0" applyFont="1" applyFill="1" applyBorder="1" applyAlignment="1">
      <alignment horizontal="center" vertical="center"/>
    </xf>
    <xf numFmtId="0" fontId="3" fillId="0" borderId="37" xfId="0" applyFont="1" applyFill="1" applyBorder="1" applyAlignment="1">
      <alignment horizontal="center" vertical="center" wrapText="1"/>
    </xf>
    <xf numFmtId="0" fontId="3" fillId="0" borderId="38" xfId="0" applyFont="1" applyFill="1" applyBorder="1" applyAlignment="1">
      <alignment horizontal="center" vertical="center"/>
    </xf>
    <xf numFmtId="0" fontId="3" fillId="0" borderId="38" xfId="0" applyFont="1" applyFill="1" applyBorder="1" applyAlignment="1">
      <alignment horizontal="center" vertical="center" wrapText="1"/>
    </xf>
    <xf numFmtId="0" fontId="3" fillId="0" borderId="39" xfId="0" applyFont="1" applyFill="1" applyBorder="1" applyAlignment="1">
      <alignment horizontal="center" vertical="center" wrapText="1"/>
    </xf>
    <xf numFmtId="0" fontId="2" fillId="5" borderId="35" xfId="0" applyFont="1" applyFill="1" applyBorder="1" applyAlignment="1">
      <alignment horizontal="center" vertical="center" wrapText="1"/>
    </xf>
    <xf numFmtId="0" fontId="2" fillId="5" borderId="35" xfId="0" applyFont="1" applyFill="1" applyBorder="1" applyAlignment="1">
      <alignment horizontal="left" vertical="center" wrapText="1"/>
    </xf>
    <xf numFmtId="2" fontId="2" fillId="5" borderId="35" xfId="6" applyNumberFormat="1" applyFont="1" applyFill="1" applyBorder="1" applyAlignment="1">
      <alignment horizontal="center" vertical="center" wrapText="1"/>
    </xf>
    <xf numFmtId="4" fontId="2" fillId="5" borderId="35" xfId="0" applyNumberFormat="1" applyFont="1" applyFill="1" applyBorder="1" applyAlignment="1">
      <alignment horizontal="right" vertical="center" wrapText="1"/>
    </xf>
    <xf numFmtId="0" fontId="6" fillId="4" borderId="40" xfId="0" applyFont="1" applyFill="1" applyBorder="1" applyAlignment="1">
      <alignment horizontal="center" vertical="center" wrapText="1"/>
    </xf>
    <xf numFmtId="4" fontId="2" fillId="4" borderId="41" xfId="0" applyNumberFormat="1" applyFont="1" applyFill="1" applyBorder="1" applyAlignment="1">
      <alignment horizontal="center" vertical="center" wrapText="1"/>
    </xf>
    <xf numFmtId="0" fontId="2" fillId="0" borderId="40" xfId="0" applyFont="1" applyBorder="1" applyAlignment="1">
      <alignment horizontal="center" vertical="center" wrapText="1"/>
    </xf>
    <xf numFmtId="167" fontId="2" fillId="0" borderId="41" xfId="1" applyNumberFormat="1" applyFont="1" applyFill="1" applyBorder="1" applyAlignment="1">
      <alignment horizontal="center" vertical="center" wrapText="1"/>
    </xf>
    <xf numFmtId="167" fontId="2" fillId="4" borderId="41" xfId="1" applyNumberFormat="1" applyFont="1" applyFill="1" applyBorder="1" applyAlignment="1">
      <alignment horizontal="center" vertical="center" wrapText="1"/>
    </xf>
    <xf numFmtId="167" fontId="2" fillId="5" borderId="41" xfId="1" applyNumberFormat="1" applyFont="1" applyFill="1" applyBorder="1" applyAlignment="1">
      <alignment horizontal="center" vertical="center" wrapText="1"/>
    </xf>
    <xf numFmtId="167" fontId="6" fillId="0" borderId="41" xfId="1" applyNumberFormat="1" applyFont="1" applyFill="1" applyBorder="1" applyAlignment="1">
      <alignment horizontal="center" vertical="center" wrapText="1"/>
    </xf>
    <xf numFmtId="167" fontId="12" fillId="0" borderId="42" xfId="1" applyNumberFormat="1" applyFont="1" applyBorder="1" applyAlignment="1">
      <alignment horizontal="right" vertical="center" wrapText="1"/>
    </xf>
    <xf numFmtId="0" fontId="0" fillId="2" borderId="5" xfId="0" applyFill="1" applyBorder="1" applyAlignment="1">
      <alignment vertical="center"/>
    </xf>
    <xf numFmtId="0" fontId="0" fillId="2" borderId="9" xfId="0" applyFill="1" applyBorder="1" applyAlignment="1">
      <alignment vertical="center"/>
    </xf>
    <xf numFmtId="0" fontId="0" fillId="2" borderId="9" xfId="0" applyFill="1" applyBorder="1" applyAlignment="1">
      <alignment vertical="center" wrapText="1"/>
    </xf>
    <xf numFmtId="166" fontId="0" fillId="2" borderId="9" xfId="0" applyNumberFormat="1" applyFill="1" applyBorder="1" applyAlignment="1">
      <alignment vertical="center"/>
    </xf>
    <xf numFmtId="0" fontId="0" fillId="2" borderId="22" xfId="0" applyFill="1" applyBorder="1" applyAlignment="1">
      <alignment vertical="center"/>
    </xf>
    <xf numFmtId="0" fontId="0" fillId="2" borderId="6" xfId="0" applyFill="1" applyBorder="1" applyAlignment="1">
      <alignment vertical="center"/>
    </xf>
    <xf numFmtId="0" fontId="0" fillId="2" borderId="23" xfId="0" applyFill="1" applyBorder="1" applyAlignment="1">
      <alignment vertical="center"/>
    </xf>
    <xf numFmtId="0" fontId="0" fillId="2" borderId="17" xfId="0" applyFill="1" applyBorder="1" applyAlignment="1">
      <alignment vertical="center"/>
    </xf>
    <xf numFmtId="4" fontId="2" fillId="0" borderId="35" xfId="0" applyNumberFormat="1" applyFont="1" applyBorder="1" applyAlignment="1">
      <alignment horizontal="center" vertical="center" wrapText="1"/>
    </xf>
    <xf numFmtId="164" fontId="2" fillId="5" borderId="35" xfId="6" applyFont="1" applyFill="1" applyBorder="1" applyAlignment="1">
      <alignment vertical="center"/>
    </xf>
    <xf numFmtId="0" fontId="2" fillId="0" borderId="35" xfId="0" applyFont="1" applyBorder="1" applyAlignment="1">
      <alignment horizontal="center" vertical="center" wrapText="1"/>
    </xf>
    <xf numFmtId="0" fontId="2" fillId="0" borderId="35" xfId="0" applyFont="1" applyBorder="1" applyAlignment="1">
      <alignment horizontal="left" vertical="center" wrapText="1"/>
    </xf>
    <xf numFmtId="164" fontId="2" fillId="0" borderId="35" xfId="6" applyFont="1" applyFill="1" applyBorder="1" applyAlignment="1">
      <alignment vertical="center"/>
    </xf>
    <xf numFmtId="4" fontId="2" fillId="0" borderId="35" xfId="0" applyNumberFormat="1" applyFont="1" applyBorder="1" applyAlignment="1">
      <alignment horizontal="right" vertical="center" wrapText="1"/>
    </xf>
    <xf numFmtId="0" fontId="1" fillId="0" borderId="0" xfId="0" applyFont="1"/>
    <xf numFmtId="0" fontId="1" fillId="0" borderId="0" xfId="0" applyFont="1" applyAlignment="1">
      <alignment wrapText="1"/>
    </xf>
    <xf numFmtId="0" fontId="1" fillId="4" borderId="35" xfId="0" applyFont="1" applyFill="1" applyBorder="1" applyAlignment="1">
      <alignment vertical="center"/>
    </xf>
    <xf numFmtId="4" fontId="1" fillId="0" borderId="0" xfId="0" applyNumberFormat="1" applyFont="1"/>
    <xf numFmtId="0" fontId="1" fillId="0" borderId="6"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center" vertical="center"/>
    </xf>
    <xf numFmtId="0" fontId="1" fillId="0" borderId="23" xfId="0" applyFont="1" applyBorder="1" applyAlignment="1">
      <alignment vertical="center"/>
    </xf>
    <xf numFmtId="0" fontId="2" fillId="0" borderId="6" xfId="0" applyFont="1" applyBorder="1" applyAlignment="1">
      <alignment vertical="center"/>
    </xf>
    <xf numFmtId="0" fontId="2" fillId="0" borderId="0" xfId="0" applyFont="1" applyBorder="1" applyAlignment="1">
      <alignment vertical="center"/>
    </xf>
    <xf numFmtId="0" fontId="2" fillId="0" borderId="23" xfId="0" applyFont="1" applyBorder="1" applyAlignment="1">
      <alignment vertical="center"/>
    </xf>
    <xf numFmtId="0" fontId="1" fillId="0" borderId="6" xfId="0" applyFont="1" applyBorder="1"/>
    <xf numFmtId="0" fontId="1" fillId="0" borderId="0" xfId="0" applyFont="1" applyBorder="1"/>
    <xf numFmtId="0" fontId="2" fillId="0" borderId="0" xfId="0" applyFont="1" applyBorder="1" applyAlignment="1"/>
    <xf numFmtId="0" fontId="1" fillId="0" borderId="23" xfId="0" applyFont="1" applyBorder="1"/>
    <xf numFmtId="0" fontId="1" fillId="0" borderId="0" xfId="0" applyFont="1" applyBorder="1" applyAlignment="1">
      <alignment horizontal="center"/>
    </xf>
    <xf numFmtId="0" fontId="1" fillId="0" borderId="7" xfId="0" applyFont="1" applyBorder="1"/>
    <xf numFmtId="0" fontId="1" fillId="0" borderId="15" xfId="0" applyFont="1" applyBorder="1"/>
    <xf numFmtId="0" fontId="1" fillId="0" borderId="24" xfId="0" applyFont="1" applyBorder="1"/>
    <xf numFmtId="0" fontId="2" fillId="0" borderId="0" xfId="0" applyFont="1" applyBorder="1" applyAlignment="1">
      <alignment horizontal="center" vertical="center"/>
    </xf>
    <xf numFmtId="167" fontId="1" fillId="0" borderId="0" xfId="0" applyNumberFormat="1" applyFont="1"/>
    <xf numFmtId="10" fontId="8" fillId="2" borderId="29" xfId="0" applyNumberFormat="1" applyFont="1" applyFill="1" applyBorder="1" applyAlignment="1">
      <alignment vertical="top" wrapText="1"/>
    </xf>
    <xf numFmtId="166" fontId="8" fillId="2" borderId="21" xfId="0" applyNumberFormat="1" applyFont="1" applyFill="1" applyBorder="1" applyAlignment="1">
      <alignment vertical="top" wrapText="1"/>
    </xf>
    <xf numFmtId="0" fontId="0" fillId="0" borderId="0" xfId="0" applyBorder="1"/>
    <xf numFmtId="167" fontId="0" fillId="0" borderId="0" xfId="0" applyNumberFormat="1"/>
    <xf numFmtId="10" fontId="8" fillId="2" borderId="26" xfId="8" applyNumberFormat="1" applyFont="1" applyFill="1" applyBorder="1" applyAlignment="1">
      <alignment vertical="top" wrapText="1"/>
    </xf>
    <xf numFmtId="10" fontId="8" fillId="2" borderId="27" xfId="8" applyNumberFormat="1" applyFont="1" applyFill="1" applyBorder="1" applyAlignment="1">
      <alignment vertical="top" wrapText="1"/>
    </xf>
    <xf numFmtId="4" fontId="1" fillId="0" borderId="0" xfId="0" applyNumberFormat="1" applyFont="1" applyBorder="1" applyAlignment="1">
      <alignment horizontal="center"/>
    </xf>
    <xf numFmtId="0" fontId="3" fillId="0" borderId="1" xfId="0" applyFont="1" applyFill="1" applyBorder="1" applyAlignment="1">
      <alignment horizontal="center" vertical="center"/>
    </xf>
    <xf numFmtId="4" fontId="1" fillId="0" borderId="0" xfId="0" applyNumberFormat="1" applyFont="1" applyBorder="1" applyAlignment="1">
      <alignment horizontal="center"/>
    </xf>
    <xf numFmtId="4" fontId="1" fillId="0" borderId="0" xfId="0" applyNumberFormat="1" applyFont="1" applyBorder="1" applyAlignment="1">
      <alignment horizontal="center"/>
    </xf>
    <xf numFmtId="4" fontId="1" fillId="0" borderId="0" xfId="0" applyNumberFormat="1" applyFont="1" applyBorder="1" applyAlignment="1">
      <alignment horizontal="center"/>
    </xf>
    <xf numFmtId="0" fontId="6" fillId="0" borderId="5" xfId="0" applyFont="1" applyBorder="1" applyAlignment="1">
      <alignment horizontal="left" vertical="center" wrapText="1"/>
    </xf>
    <xf numFmtId="0" fontId="6" fillId="0" borderId="9" xfId="0" applyFont="1" applyBorder="1" applyAlignment="1">
      <alignment horizontal="left" vertical="center" wrapText="1"/>
    </xf>
    <xf numFmtId="0" fontId="6" fillId="0" borderId="22" xfId="0" applyFont="1" applyBorder="1" applyAlignment="1">
      <alignment horizontal="left" vertical="center" wrapText="1"/>
    </xf>
    <xf numFmtId="0" fontId="6" fillId="0" borderId="43" xfId="0" applyFont="1" applyBorder="1" applyAlignment="1">
      <alignment horizontal="right" vertical="center" wrapText="1"/>
    </xf>
    <xf numFmtId="0" fontId="6" fillId="0" borderId="1" xfId="0" applyFont="1" applyBorder="1" applyAlignment="1">
      <alignment horizontal="right" vertical="center" wrapText="1"/>
    </xf>
    <xf numFmtId="0" fontId="6" fillId="0" borderId="45" xfId="0" applyFont="1" applyBorder="1" applyAlignment="1">
      <alignment horizontal="right" vertical="center" wrapText="1"/>
    </xf>
    <xf numFmtId="0" fontId="3" fillId="0" borderId="7"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2" fillId="0" borderId="0" xfId="0" applyFont="1" applyBorder="1" applyAlignment="1">
      <alignment horizontal="center" vertical="center"/>
    </xf>
    <xf numFmtId="0" fontId="12" fillId="0" borderId="7" xfId="0" applyFont="1" applyBorder="1" applyAlignment="1">
      <alignment horizontal="right" vertical="center" wrapText="1"/>
    </xf>
    <xf numFmtId="0" fontId="12" fillId="0" borderId="15" xfId="0" applyFont="1" applyBorder="1" applyAlignment="1">
      <alignment horizontal="right" vertical="center" wrapText="1"/>
    </xf>
    <xf numFmtId="4" fontId="1" fillId="0" borderId="0" xfId="0" applyNumberFormat="1" applyFont="1" applyBorder="1" applyAlignment="1">
      <alignment horizontal="center"/>
    </xf>
    <xf numFmtId="0" fontId="1" fillId="0" borderId="31" xfId="0" applyFont="1" applyFill="1" applyBorder="1" applyAlignment="1">
      <alignment horizontal="center"/>
    </xf>
    <xf numFmtId="0" fontId="1" fillId="0" borderId="2" xfId="0" applyFont="1" applyFill="1" applyBorder="1" applyAlignment="1">
      <alignment horizontal="center"/>
    </xf>
    <xf numFmtId="0" fontId="1" fillId="0" borderId="32" xfId="0" applyFont="1" applyFill="1" applyBorder="1" applyAlignment="1">
      <alignment horizontal="center"/>
    </xf>
    <xf numFmtId="0" fontId="12" fillId="0" borderId="5" xfId="0" applyFont="1" applyFill="1" applyBorder="1" applyAlignment="1">
      <alignment horizontal="center" vertical="center"/>
    </xf>
    <xf numFmtId="0" fontId="12" fillId="0" borderId="9" xfId="0" applyFont="1" applyFill="1" applyBorder="1" applyAlignment="1">
      <alignment horizontal="center" vertical="center"/>
    </xf>
    <xf numFmtId="0" fontId="12" fillId="0" borderId="22" xfId="0" applyFont="1" applyFill="1" applyBorder="1" applyAlignment="1">
      <alignment horizontal="center" vertical="center"/>
    </xf>
    <xf numFmtId="0" fontId="3" fillId="0" borderId="49" xfId="0" applyFont="1" applyFill="1" applyBorder="1" applyAlignment="1">
      <alignment horizontal="left" vertical="top"/>
    </xf>
    <xf numFmtId="0" fontId="3" fillId="0" borderId="30" xfId="0" applyFont="1" applyFill="1" applyBorder="1" applyAlignment="1">
      <alignment horizontal="left" vertical="top"/>
    </xf>
    <xf numFmtId="0" fontId="3" fillId="0" borderId="50" xfId="0" applyFont="1" applyFill="1" applyBorder="1" applyAlignment="1">
      <alignment horizontal="left" vertical="top"/>
    </xf>
    <xf numFmtId="0" fontId="3" fillId="0" borderId="8" xfId="0" applyFont="1" applyFill="1" applyBorder="1" applyAlignment="1">
      <alignment horizontal="left" vertical="center"/>
    </xf>
    <xf numFmtId="0" fontId="3" fillId="0" borderId="11" xfId="0" applyFont="1" applyFill="1" applyBorder="1" applyAlignment="1">
      <alignment horizontal="left" vertical="center"/>
    </xf>
    <xf numFmtId="0" fontId="3" fillId="0" borderId="20" xfId="0" applyFont="1" applyFill="1" applyBorder="1" applyAlignment="1">
      <alignment horizontal="left" vertical="center"/>
    </xf>
    <xf numFmtId="0" fontId="3" fillId="0" borderId="43"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45" xfId="0" applyFont="1" applyFill="1" applyBorder="1" applyAlignment="1">
      <alignment horizontal="left" vertical="center" wrapText="1"/>
    </xf>
    <xf numFmtId="0" fontId="11" fillId="3" borderId="35" xfId="0" applyFont="1" applyFill="1" applyBorder="1" applyAlignment="1">
      <alignment horizontal="left" vertical="center"/>
    </xf>
    <xf numFmtId="0" fontId="11" fillId="3" borderId="48" xfId="0" applyFont="1" applyFill="1" applyBorder="1" applyAlignment="1">
      <alignment horizontal="left" vertical="center"/>
    </xf>
    <xf numFmtId="0" fontId="11" fillId="3" borderId="41" xfId="0" applyFont="1" applyFill="1" applyBorder="1" applyAlignment="1">
      <alignment horizontal="left" vertical="center"/>
    </xf>
    <xf numFmtId="0" fontId="3" fillId="0" borderId="43" xfId="0" applyFont="1" applyFill="1" applyBorder="1" applyAlignment="1">
      <alignment horizontal="left" vertical="center"/>
    </xf>
    <xf numFmtId="0" fontId="3" fillId="0" borderId="1" xfId="0" applyFont="1" applyFill="1" applyBorder="1" applyAlignment="1">
      <alignment horizontal="left" vertical="center"/>
    </xf>
    <xf numFmtId="0" fontId="3" fillId="0" borderId="45" xfId="0" applyFont="1" applyFill="1" applyBorder="1" applyAlignment="1">
      <alignment horizontal="left" vertical="center"/>
    </xf>
    <xf numFmtId="0" fontId="3" fillId="0" borderId="48"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51" xfId="0" applyFont="1" applyFill="1" applyBorder="1" applyAlignment="1">
      <alignment horizontal="center" vertical="center"/>
    </xf>
    <xf numFmtId="0" fontId="3" fillId="0" borderId="47"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46" xfId="0" applyFont="1" applyFill="1" applyBorder="1" applyAlignment="1">
      <alignment horizontal="left" vertical="center"/>
    </xf>
    <xf numFmtId="0" fontId="3" fillId="0" borderId="16" xfId="0" applyFont="1" applyFill="1" applyBorder="1" applyAlignment="1">
      <alignment horizontal="left" vertical="center"/>
    </xf>
    <xf numFmtId="0" fontId="3" fillId="3" borderId="7" xfId="0" applyFont="1" applyFill="1" applyBorder="1" applyAlignment="1">
      <alignment horizontal="left" vertical="center" wrapText="1"/>
    </xf>
    <xf numFmtId="0" fontId="3" fillId="3" borderId="15" xfId="0" applyFont="1" applyFill="1" applyBorder="1" applyAlignment="1">
      <alignment horizontal="left" vertical="center" wrapText="1"/>
    </xf>
    <xf numFmtId="0" fontId="3" fillId="3" borderId="16" xfId="0" applyFont="1" applyFill="1" applyBorder="1" applyAlignment="1">
      <alignment horizontal="left" vertical="center" wrapText="1"/>
    </xf>
    <xf numFmtId="0" fontId="3" fillId="2" borderId="0" xfId="0" applyFont="1" applyFill="1" applyBorder="1" applyAlignment="1">
      <alignment horizontal="center" wrapText="1"/>
    </xf>
    <xf numFmtId="0" fontId="3" fillId="2" borderId="64" xfId="0" applyFont="1" applyFill="1" applyBorder="1" applyAlignment="1">
      <alignment horizontal="center" wrapText="1"/>
    </xf>
    <xf numFmtId="0" fontId="3" fillId="2" borderId="65" xfId="0" applyFont="1" applyFill="1" applyBorder="1" applyAlignment="1">
      <alignment horizontal="center" vertical="center" wrapText="1"/>
    </xf>
    <xf numFmtId="0" fontId="3" fillId="2" borderId="4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8" fillId="0" borderId="53" xfId="0" applyFont="1" applyBorder="1" applyAlignment="1">
      <alignment horizontal="left" vertical="center" wrapText="1"/>
    </xf>
    <xf numFmtId="0" fontId="8" fillId="0" borderId="26" xfId="0" applyFont="1" applyBorder="1" applyAlignment="1">
      <alignment horizontal="left" vertical="center" wrapText="1"/>
    </xf>
    <xf numFmtId="0" fontId="8" fillId="0" borderId="36" xfId="0" applyFont="1" applyBorder="1" applyAlignment="1">
      <alignment horizontal="center" vertical="center" wrapText="1"/>
    </xf>
    <xf numFmtId="0" fontId="8" fillId="0" borderId="52" xfId="0" applyFont="1" applyBorder="1" applyAlignment="1">
      <alignment horizontal="center" vertical="center" wrapText="1"/>
    </xf>
    <xf numFmtId="0" fontId="3" fillId="2" borderId="54" xfId="0" applyFont="1" applyFill="1" applyBorder="1" applyAlignment="1">
      <alignment horizontal="center" vertical="center"/>
    </xf>
    <xf numFmtId="0" fontId="3" fillId="2" borderId="55" xfId="0" applyFont="1" applyFill="1" applyBorder="1" applyAlignment="1">
      <alignment horizontal="center" vertical="center"/>
    </xf>
    <xf numFmtId="0" fontId="3" fillId="2" borderId="38" xfId="0" applyFont="1" applyFill="1" applyBorder="1" applyAlignment="1">
      <alignment horizontal="center" vertical="center"/>
    </xf>
    <xf numFmtId="0" fontId="3" fillId="2" borderId="56" xfId="0" applyFont="1" applyFill="1" applyBorder="1" applyAlignment="1">
      <alignment horizontal="center" vertical="center"/>
    </xf>
    <xf numFmtId="0" fontId="3" fillId="2" borderId="57" xfId="0" applyFont="1" applyFill="1" applyBorder="1" applyAlignment="1">
      <alignment horizontal="left" vertical="center"/>
    </xf>
    <xf numFmtId="0" fontId="3" fillId="2" borderId="58" xfId="0" applyFont="1" applyFill="1" applyBorder="1" applyAlignment="1">
      <alignment horizontal="left" vertical="center"/>
    </xf>
    <xf numFmtId="0" fontId="3" fillId="2" borderId="44" xfId="0" applyFont="1" applyFill="1" applyBorder="1" applyAlignment="1">
      <alignment horizontal="left" vertical="center"/>
    </xf>
    <xf numFmtId="0" fontId="3" fillId="2" borderId="59" xfId="0" applyFont="1" applyFill="1" applyBorder="1" applyAlignment="1">
      <alignment horizontal="left" vertical="center"/>
    </xf>
    <xf numFmtId="0" fontId="3" fillId="2" borderId="60" xfId="0" applyFont="1" applyFill="1" applyBorder="1" applyAlignment="1">
      <alignment horizontal="left" vertical="center" wrapText="1"/>
    </xf>
    <xf numFmtId="0" fontId="3" fillId="2" borderId="61" xfId="0" applyFont="1" applyFill="1" applyBorder="1" applyAlignment="1">
      <alignment horizontal="left" vertical="center" wrapText="1"/>
    </xf>
    <xf numFmtId="0" fontId="3" fillId="2" borderId="19" xfId="0" applyFont="1" applyFill="1" applyBorder="1" applyAlignment="1">
      <alignment horizontal="left" vertical="center" wrapText="1"/>
    </xf>
    <xf numFmtId="0" fontId="3" fillId="2" borderId="15" xfId="0" applyFont="1" applyFill="1" applyBorder="1" applyAlignment="1">
      <alignment horizontal="left" vertical="center" wrapText="1"/>
    </xf>
    <xf numFmtId="0" fontId="3" fillId="2" borderId="16" xfId="0" applyFont="1" applyFill="1" applyBorder="1" applyAlignment="1">
      <alignment horizontal="left" vertical="center" wrapText="1"/>
    </xf>
    <xf numFmtId="166" fontId="5" fillId="2" borderId="54" xfId="0" applyNumberFormat="1" applyFont="1" applyFill="1" applyBorder="1" applyAlignment="1">
      <alignment horizontal="center" vertical="center"/>
    </xf>
    <xf numFmtId="166" fontId="5" fillId="2" borderId="55" xfId="0" applyNumberFormat="1" applyFont="1" applyFill="1" applyBorder="1" applyAlignment="1">
      <alignment horizontal="center" vertical="center"/>
    </xf>
    <xf numFmtId="166" fontId="5" fillId="2" borderId="56" xfId="0" applyNumberFormat="1" applyFont="1" applyFill="1" applyBorder="1" applyAlignment="1">
      <alignment horizontal="center" vertical="center"/>
    </xf>
    <xf numFmtId="0" fontId="3" fillId="2" borderId="62" xfId="0" applyFont="1" applyFill="1" applyBorder="1" applyAlignment="1">
      <alignment horizontal="left" vertical="center"/>
    </xf>
    <xf numFmtId="0" fontId="3" fillId="2" borderId="3" xfId="0" applyFont="1" applyFill="1" applyBorder="1" applyAlignment="1">
      <alignment horizontal="left" vertical="center"/>
    </xf>
    <xf numFmtId="0" fontId="3" fillId="2" borderId="63" xfId="0" applyFont="1" applyFill="1" applyBorder="1" applyAlignment="1">
      <alignment horizontal="left" vertical="center"/>
    </xf>
  </cellXfs>
  <cellStyles count="9">
    <cellStyle name="Moeda" xfId="1" builtinId="4"/>
    <cellStyle name="Normal" xfId="0" builtinId="0"/>
    <cellStyle name="Normal 2" xfId="2"/>
    <cellStyle name="Normal 2 2" xfId="3"/>
    <cellStyle name="Normal 3" xfId="8"/>
    <cellStyle name="Porcentagem" xfId="4" builtinId="5"/>
    <cellStyle name="Porcentagem 2" xfId="5"/>
    <cellStyle name="Vírgula" xfId="6" builtinId="3"/>
    <cellStyle name="Vírgula 2"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66675</xdr:colOff>
      <xdr:row>53</xdr:row>
      <xdr:rowOff>123826</xdr:rowOff>
    </xdr:to>
    <xdr:pic>
      <xdr:nvPicPr>
        <xdr:cNvPr id="4" name="Imagem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6175813" cy="882770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78828</xdr:colOff>
      <xdr:row>33</xdr:row>
      <xdr:rowOff>45982</xdr:rowOff>
    </xdr:from>
    <xdr:to>
      <xdr:col>3</xdr:col>
      <xdr:colOff>479534</xdr:colOff>
      <xdr:row>34</xdr:row>
      <xdr:rowOff>13137</xdr:rowOff>
    </xdr:to>
    <xdr:sp macro="" textlink="">
      <xdr:nvSpPr>
        <xdr:cNvPr id="2" name="Elipse 1"/>
        <xdr:cNvSpPr/>
      </xdr:nvSpPr>
      <xdr:spPr>
        <a:xfrm>
          <a:off x="1911569" y="5465379"/>
          <a:ext cx="400706" cy="131379"/>
        </a:xfrm>
        <a:prstGeom prst="ellipse">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pt-BR" sz="1100"/>
        </a:p>
      </xdr:txBody>
    </xdr:sp>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9"/>
  <sheetViews>
    <sheetView showGridLines="0" showZeros="0" tabSelected="1" zoomScaleNormal="100" zoomScaleSheetLayoutView="100" workbookViewId="0">
      <selection activeCell="A8" sqref="A8:D8"/>
    </sheetView>
  </sheetViews>
  <sheetFormatPr defaultRowHeight="12.75" x14ac:dyDescent="0.2"/>
  <cols>
    <col min="1" max="1" width="5.42578125" style="86" bestFit="1" customWidth="1"/>
    <col min="2" max="2" width="13.7109375" style="86" customWidth="1"/>
    <col min="3" max="3" width="56.140625" style="86" customWidth="1"/>
    <col min="4" max="4" width="14.140625" style="86" customWidth="1"/>
    <col min="5" max="5" width="12.42578125" style="86" customWidth="1"/>
    <col min="6" max="7" width="12.28515625" style="86" customWidth="1"/>
    <col min="8" max="8" width="20.28515625" style="86" bestFit="1" customWidth="1"/>
    <col min="9" max="9" width="10.140625" style="86" hidden="1" customWidth="1"/>
    <col min="10" max="10" width="9.140625" style="86"/>
    <col min="11" max="11" width="12" style="86" bestFit="1" customWidth="1"/>
    <col min="12" max="16384" width="9.140625" style="86"/>
  </cols>
  <sheetData>
    <row r="1" spans="1:11" ht="3.75" customHeight="1" thickBot="1" x14ac:dyDescent="0.25">
      <c r="A1" s="131"/>
      <c r="B1" s="132"/>
      <c r="C1" s="132"/>
      <c r="D1" s="132"/>
      <c r="E1" s="132"/>
      <c r="F1" s="132"/>
      <c r="G1" s="132"/>
      <c r="H1" s="133"/>
    </row>
    <row r="2" spans="1:11" ht="20.100000000000001" customHeight="1" thickBot="1" x14ac:dyDescent="0.25">
      <c r="A2" s="134" t="s">
        <v>33</v>
      </c>
      <c r="B2" s="135"/>
      <c r="C2" s="135"/>
      <c r="D2" s="135"/>
      <c r="E2" s="135"/>
      <c r="F2" s="135"/>
      <c r="G2" s="135"/>
      <c r="H2" s="136"/>
    </row>
    <row r="3" spans="1:11" ht="3.75" customHeight="1" thickBot="1" x14ac:dyDescent="0.25">
      <c r="A3" s="46"/>
      <c r="B3" s="1"/>
      <c r="C3" s="1"/>
      <c r="D3" s="1"/>
      <c r="E3" s="1"/>
      <c r="F3" s="1"/>
      <c r="G3" s="1"/>
      <c r="H3" s="47"/>
    </row>
    <row r="4" spans="1:11" ht="20.100000000000001" customHeight="1" x14ac:dyDescent="0.2">
      <c r="A4" s="137" t="s">
        <v>32</v>
      </c>
      <c r="B4" s="138"/>
      <c r="C4" s="138"/>
      <c r="D4" s="138"/>
      <c r="E4" s="139"/>
      <c r="F4" s="140" t="s">
        <v>10</v>
      </c>
      <c r="G4" s="141"/>
      <c r="H4" s="142"/>
      <c r="I4" s="87"/>
    </row>
    <row r="5" spans="1:11" ht="39" customHeight="1" x14ac:dyDescent="0.2">
      <c r="A5" s="143" t="s">
        <v>127</v>
      </c>
      <c r="B5" s="144"/>
      <c r="C5" s="144"/>
      <c r="D5" s="144"/>
      <c r="E5" s="145"/>
      <c r="F5" s="146" t="s">
        <v>186</v>
      </c>
      <c r="G5" s="147"/>
      <c r="H5" s="148"/>
    </row>
    <row r="6" spans="1:11" ht="20.100000000000001" customHeight="1" x14ac:dyDescent="0.2">
      <c r="A6" s="149" t="s">
        <v>128</v>
      </c>
      <c r="B6" s="150"/>
      <c r="C6" s="150"/>
      <c r="D6" s="151"/>
      <c r="E6" s="152" t="s">
        <v>8</v>
      </c>
      <c r="F6" s="153"/>
      <c r="G6" s="153"/>
      <c r="H6" s="154"/>
    </row>
    <row r="7" spans="1:11" ht="35.25" customHeight="1" thickBot="1" x14ac:dyDescent="0.25">
      <c r="A7" s="143" t="s">
        <v>187</v>
      </c>
      <c r="B7" s="144"/>
      <c r="C7" s="144"/>
      <c r="D7" s="145"/>
      <c r="E7" s="155" t="s">
        <v>6</v>
      </c>
      <c r="F7" s="157" t="s">
        <v>4</v>
      </c>
      <c r="G7" s="114" t="s">
        <v>35</v>
      </c>
      <c r="H7" s="48" t="s">
        <v>5</v>
      </c>
    </row>
    <row r="8" spans="1:11" ht="20.100000000000001" customHeight="1" thickBot="1" x14ac:dyDescent="0.25">
      <c r="A8" s="159" t="s">
        <v>153</v>
      </c>
      <c r="B8" s="160"/>
      <c r="C8" s="160"/>
      <c r="D8" s="161"/>
      <c r="E8" s="156"/>
      <c r="F8" s="158"/>
      <c r="G8" s="2" t="s">
        <v>36</v>
      </c>
      <c r="H8" s="49">
        <v>0.27739999999999998</v>
      </c>
    </row>
    <row r="9" spans="1:11" ht="3.75" customHeight="1" thickBot="1" x14ac:dyDescent="0.25">
      <c r="A9" s="124"/>
      <c r="B9" s="125"/>
      <c r="C9" s="125"/>
      <c r="D9" s="125"/>
      <c r="E9" s="125"/>
      <c r="F9" s="125"/>
      <c r="G9" s="125"/>
      <c r="H9" s="126"/>
    </row>
    <row r="10" spans="1:11" ht="38.25" x14ac:dyDescent="0.2">
      <c r="A10" s="55" t="s">
        <v>0</v>
      </c>
      <c r="B10" s="56" t="s">
        <v>34</v>
      </c>
      <c r="C10" s="57" t="s">
        <v>1</v>
      </c>
      <c r="D10" s="57" t="s">
        <v>3</v>
      </c>
      <c r="E10" s="57" t="s">
        <v>2</v>
      </c>
      <c r="F10" s="58" t="s">
        <v>40</v>
      </c>
      <c r="G10" s="58" t="s">
        <v>41</v>
      </c>
      <c r="H10" s="59" t="s">
        <v>7</v>
      </c>
    </row>
    <row r="11" spans="1:11" x14ac:dyDescent="0.2">
      <c r="A11" s="64">
        <v>1</v>
      </c>
      <c r="B11" s="51"/>
      <c r="C11" s="52" t="s">
        <v>46</v>
      </c>
      <c r="D11" s="53"/>
      <c r="E11" s="53"/>
      <c r="F11" s="88">
        <v>0</v>
      </c>
      <c r="G11" s="54">
        <f>F11+(F11*$H$8)</f>
        <v>0</v>
      </c>
      <c r="H11" s="65">
        <f>E11*G11</f>
        <v>0</v>
      </c>
      <c r="I11" s="130"/>
    </row>
    <row r="12" spans="1:11" ht="72.75" customHeight="1" x14ac:dyDescent="0.2">
      <c r="A12" s="66" t="s">
        <v>39</v>
      </c>
      <c r="B12" s="82" t="s">
        <v>48</v>
      </c>
      <c r="C12" s="83" t="s">
        <v>47</v>
      </c>
      <c r="D12" s="50" t="s">
        <v>25</v>
      </c>
      <c r="E12" s="80">
        <f>2.88</f>
        <v>2.88</v>
      </c>
      <c r="F12" s="84">
        <v>206.56</v>
      </c>
      <c r="G12" s="85">
        <f>F12+(F12*$H$8)</f>
        <v>263.85974399999998</v>
      </c>
      <c r="H12" s="67">
        <f>E12*G12</f>
        <v>759.9160627199999</v>
      </c>
      <c r="I12" s="130"/>
      <c r="K12" s="106"/>
    </row>
    <row r="13" spans="1:11" ht="27.75" customHeight="1" x14ac:dyDescent="0.2">
      <c r="A13" s="66" t="s">
        <v>71</v>
      </c>
      <c r="B13" s="82" t="s">
        <v>129</v>
      </c>
      <c r="C13" s="83" t="s">
        <v>130</v>
      </c>
      <c r="D13" s="50" t="s">
        <v>131</v>
      </c>
      <c r="E13" s="80">
        <f>100000*1/100</f>
        <v>1000</v>
      </c>
      <c r="F13" s="84">
        <v>0.5</v>
      </c>
      <c r="G13" s="85">
        <f>F13+(F13*$H$8)</f>
        <v>0.63870000000000005</v>
      </c>
      <c r="H13" s="67">
        <f>E13*G13</f>
        <v>638.70000000000005</v>
      </c>
      <c r="I13" s="113"/>
    </row>
    <row r="14" spans="1:11" x14ac:dyDescent="0.2">
      <c r="A14" s="121" t="s">
        <v>49</v>
      </c>
      <c r="B14" s="122"/>
      <c r="C14" s="122"/>
      <c r="D14" s="122"/>
      <c r="E14" s="122"/>
      <c r="F14" s="122"/>
      <c r="G14" s="123"/>
      <c r="H14" s="70">
        <f>SUM(H12:H13)</f>
        <v>1398.6160627199999</v>
      </c>
      <c r="I14" s="113"/>
    </row>
    <row r="15" spans="1:11" x14ac:dyDescent="0.2">
      <c r="A15" s="64">
        <v>2</v>
      </c>
      <c r="B15" s="51"/>
      <c r="C15" s="52" t="s">
        <v>80</v>
      </c>
      <c r="D15" s="53"/>
      <c r="E15" s="53"/>
      <c r="F15" s="88">
        <v>0</v>
      </c>
      <c r="G15" s="54">
        <f t="shared" ref="G15" si="0">F15+(F15*$H$8)</f>
        <v>0</v>
      </c>
      <c r="H15" s="68">
        <f>E15*G15</f>
        <v>0</v>
      </c>
      <c r="I15" s="113"/>
    </row>
    <row r="16" spans="1:11" ht="22.5" x14ac:dyDescent="0.2">
      <c r="A16" s="66" t="s">
        <v>38</v>
      </c>
      <c r="B16" s="82" t="s">
        <v>81</v>
      </c>
      <c r="C16" s="83" t="s">
        <v>82</v>
      </c>
      <c r="D16" s="50" t="s">
        <v>50</v>
      </c>
      <c r="E16" s="80">
        <f>(106.93*0.05)+(162.41*0.05)</f>
        <v>13.467000000000001</v>
      </c>
      <c r="F16" s="84">
        <v>39.72</v>
      </c>
      <c r="G16" s="85">
        <f>F16+(F16*$H$8)</f>
        <v>50.738327999999996</v>
      </c>
      <c r="H16" s="67">
        <f>E16*G16</f>
        <v>683.29306317599992</v>
      </c>
      <c r="I16" s="113"/>
    </row>
    <row r="17" spans="1:9" ht="27" customHeight="1" x14ac:dyDescent="0.2">
      <c r="A17" s="66" t="s">
        <v>105</v>
      </c>
      <c r="B17" s="82" t="s">
        <v>55</v>
      </c>
      <c r="C17" s="83" t="s">
        <v>87</v>
      </c>
      <c r="D17" s="50" t="s">
        <v>25</v>
      </c>
      <c r="E17" s="80">
        <v>26.4</v>
      </c>
      <c r="F17" s="84">
        <v>3.58</v>
      </c>
      <c r="G17" s="85">
        <f t="shared" ref="G17" si="1">F17+(F17*$H$8)</f>
        <v>4.5730919999999999</v>
      </c>
      <c r="H17" s="67">
        <f>G17*E17</f>
        <v>120.72962879999999</v>
      </c>
      <c r="I17" s="113"/>
    </row>
    <row r="18" spans="1:9" ht="27" customHeight="1" x14ac:dyDescent="0.2">
      <c r="A18" s="66" t="s">
        <v>106</v>
      </c>
      <c r="B18" s="82" t="s">
        <v>98</v>
      </c>
      <c r="C18" s="83" t="s">
        <v>97</v>
      </c>
      <c r="D18" s="50" t="s">
        <v>25</v>
      </c>
      <c r="E18" s="80">
        <v>6.89</v>
      </c>
      <c r="F18" s="84">
        <v>11.1</v>
      </c>
      <c r="G18" s="85">
        <f t="shared" ref="G18" si="2">F18+(F18*$H$8)</f>
        <v>14.17914</v>
      </c>
      <c r="H18" s="67">
        <f>G18*E18</f>
        <v>97.6942746</v>
      </c>
      <c r="I18" s="113"/>
    </row>
    <row r="19" spans="1:9" x14ac:dyDescent="0.2">
      <c r="A19" s="121" t="s">
        <v>49</v>
      </c>
      <c r="B19" s="122"/>
      <c r="C19" s="122"/>
      <c r="D19" s="122"/>
      <c r="E19" s="122"/>
      <c r="F19" s="122"/>
      <c r="G19" s="123"/>
      <c r="H19" s="70">
        <f>SUM(H16:H18)</f>
        <v>901.71696657599989</v>
      </c>
      <c r="I19" s="113"/>
    </row>
    <row r="20" spans="1:9" x14ac:dyDescent="0.2">
      <c r="A20" s="64">
        <v>3</v>
      </c>
      <c r="B20" s="51"/>
      <c r="C20" s="52" t="s">
        <v>77</v>
      </c>
      <c r="D20" s="53"/>
      <c r="E20" s="53"/>
      <c r="F20" s="88">
        <v>0</v>
      </c>
      <c r="G20" s="54">
        <f t="shared" ref="G20" si="3">F20+(F20*$H$8)</f>
        <v>0</v>
      </c>
      <c r="H20" s="65">
        <f t="shared" ref="H20" si="4">E20*G20</f>
        <v>0</v>
      </c>
      <c r="I20" s="113"/>
    </row>
    <row r="21" spans="1:9" ht="65.25" customHeight="1" x14ac:dyDescent="0.2">
      <c r="A21" s="66" t="s">
        <v>56</v>
      </c>
      <c r="B21" s="82" t="s">
        <v>83</v>
      </c>
      <c r="C21" s="83" t="s">
        <v>84</v>
      </c>
      <c r="D21" s="50" t="s">
        <v>25</v>
      </c>
      <c r="E21" s="80">
        <v>106.93</v>
      </c>
      <c r="F21" s="84">
        <v>77.290000000000006</v>
      </c>
      <c r="G21" s="85">
        <f>F21+(F21*$H$8)</f>
        <v>98.730246000000008</v>
      </c>
      <c r="H21" s="67">
        <f>E21*G21</f>
        <v>10557.225204780001</v>
      </c>
      <c r="I21" s="113"/>
    </row>
    <row r="22" spans="1:9" ht="67.5" customHeight="1" x14ac:dyDescent="0.2">
      <c r="A22" s="66" t="s">
        <v>107</v>
      </c>
      <c r="B22" s="82">
        <v>94991</v>
      </c>
      <c r="C22" s="83" t="s">
        <v>175</v>
      </c>
      <c r="D22" s="50" t="s">
        <v>50</v>
      </c>
      <c r="E22" s="80">
        <f>((451.53-75.59)*0.08)</f>
        <v>30.075199999999995</v>
      </c>
      <c r="F22" s="84">
        <v>748.24</v>
      </c>
      <c r="G22" s="85">
        <f t="shared" ref="G22:G24" si="5">F22+(F22*$H$8)</f>
        <v>955.80177600000002</v>
      </c>
      <c r="H22" s="67">
        <f t="shared" ref="H22:H24" si="6">G22*E22</f>
        <v>28745.929573555197</v>
      </c>
      <c r="I22" s="113"/>
    </row>
    <row r="23" spans="1:9" ht="67.5" customHeight="1" x14ac:dyDescent="0.2">
      <c r="A23" s="66" t="s">
        <v>108</v>
      </c>
      <c r="B23" s="82">
        <v>91283</v>
      </c>
      <c r="C23" s="83" t="s">
        <v>180</v>
      </c>
      <c r="D23" s="50" t="s">
        <v>181</v>
      </c>
      <c r="E23" s="80">
        <f>ROUNDUP((121.4+525.7)/10,0)</f>
        <v>65</v>
      </c>
      <c r="F23" s="84">
        <v>12.56</v>
      </c>
      <c r="G23" s="85">
        <f t="shared" si="5"/>
        <v>16.044143999999999</v>
      </c>
      <c r="H23" s="67">
        <f t="shared" si="6"/>
        <v>1042.8693599999999</v>
      </c>
      <c r="I23" s="117"/>
    </row>
    <row r="24" spans="1:9" ht="67.5" customHeight="1" x14ac:dyDescent="0.2">
      <c r="A24" s="66" t="s">
        <v>109</v>
      </c>
      <c r="B24" s="82" t="s">
        <v>183</v>
      </c>
      <c r="C24" s="83" t="s">
        <v>185</v>
      </c>
      <c r="D24" s="50" t="s">
        <v>45</v>
      </c>
      <c r="E24" s="80">
        <v>122</v>
      </c>
      <c r="F24" s="84">
        <v>26.62</v>
      </c>
      <c r="G24" s="85">
        <f t="shared" si="5"/>
        <v>34.004387999999999</v>
      </c>
      <c r="H24" s="67">
        <f t="shared" si="6"/>
        <v>4148.5353359999999</v>
      </c>
      <c r="I24" s="117"/>
    </row>
    <row r="25" spans="1:9" ht="49.5" customHeight="1" x14ac:dyDescent="0.2">
      <c r="A25" s="66" t="s">
        <v>110</v>
      </c>
      <c r="B25" s="82" t="s">
        <v>68</v>
      </c>
      <c r="C25" s="83" t="s">
        <v>67</v>
      </c>
      <c r="D25" s="50" t="s">
        <v>45</v>
      </c>
      <c r="E25" s="80">
        <f>81</f>
        <v>81</v>
      </c>
      <c r="F25" s="84">
        <v>49.63</v>
      </c>
      <c r="G25" s="85">
        <f>F25+(F25*$H$8)</f>
        <v>63.397362000000001</v>
      </c>
      <c r="H25" s="67">
        <f>E25*G25</f>
        <v>5135.1863220000005</v>
      </c>
      <c r="I25" s="113"/>
    </row>
    <row r="26" spans="1:9" ht="49.5" customHeight="1" x14ac:dyDescent="0.2">
      <c r="A26" s="66" t="s">
        <v>154</v>
      </c>
      <c r="B26" s="82" t="s">
        <v>160</v>
      </c>
      <c r="C26" s="83" t="s">
        <v>159</v>
      </c>
      <c r="D26" s="50" t="s">
        <v>25</v>
      </c>
      <c r="E26" s="80">
        <f>(45+7)*0.2</f>
        <v>10.4</v>
      </c>
      <c r="F26" s="84">
        <v>109.59</v>
      </c>
      <c r="G26" s="85">
        <f>F26+(F26*$H$8)</f>
        <v>139.99026599999999</v>
      </c>
      <c r="H26" s="67">
        <f>E26*G26</f>
        <v>1455.8987663999999</v>
      </c>
      <c r="I26" s="115"/>
    </row>
    <row r="27" spans="1:9" ht="57" customHeight="1" x14ac:dyDescent="0.2">
      <c r="A27" s="66" t="s">
        <v>182</v>
      </c>
      <c r="B27" s="82" t="s">
        <v>66</v>
      </c>
      <c r="C27" s="83" t="s">
        <v>65</v>
      </c>
      <c r="D27" s="50" t="s">
        <v>25</v>
      </c>
      <c r="E27" s="80">
        <v>451.53</v>
      </c>
      <c r="F27" s="84">
        <v>4.09</v>
      </c>
      <c r="G27" s="85">
        <f t="shared" ref="G27" si="7">F27+(F27*$H$8)</f>
        <v>5.2245659999999994</v>
      </c>
      <c r="H27" s="67">
        <f t="shared" ref="H27" si="8">E27*G27</f>
        <v>2359.0482859799995</v>
      </c>
      <c r="I27" s="113"/>
    </row>
    <row r="28" spans="1:9" ht="57" customHeight="1" x14ac:dyDescent="0.2">
      <c r="A28" s="66" t="s">
        <v>184</v>
      </c>
      <c r="B28" s="82" t="s">
        <v>100</v>
      </c>
      <c r="C28" s="83" t="s">
        <v>99</v>
      </c>
      <c r="D28" s="50" t="s">
        <v>70</v>
      </c>
      <c r="E28" s="80">
        <v>3</v>
      </c>
      <c r="F28" s="84">
        <v>331.98</v>
      </c>
      <c r="G28" s="85">
        <f t="shared" ref="G28" si="9">F28+(F28*$H$8)</f>
        <v>424.07125200000002</v>
      </c>
      <c r="H28" s="67">
        <f t="shared" ref="H28" si="10">E28*G28</f>
        <v>1272.2137560000001</v>
      </c>
      <c r="I28" s="113"/>
    </row>
    <row r="29" spans="1:9" ht="12.75" customHeight="1" x14ac:dyDescent="0.2">
      <c r="A29" s="121" t="s">
        <v>49</v>
      </c>
      <c r="B29" s="122"/>
      <c r="C29" s="122"/>
      <c r="D29" s="122"/>
      <c r="E29" s="122"/>
      <c r="F29" s="122"/>
      <c r="G29" s="123"/>
      <c r="H29" s="70">
        <f>SUM(H21:H28)</f>
        <v>54716.906604715201</v>
      </c>
      <c r="I29" s="113"/>
    </row>
    <row r="30" spans="1:9" x14ac:dyDescent="0.2">
      <c r="A30" s="64">
        <v>4</v>
      </c>
      <c r="B30" s="51"/>
      <c r="C30" s="52" t="s">
        <v>78</v>
      </c>
      <c r="D30" s="53"/>
      <c r="E30" s="53"/>
      <c r="F30" s="88">
        <v>0</v>
      </c>
      <c r="G30" s="54">
        <f t="shared" ref="G30:G43" si="11">F30+(F30*$H$8)</f>
        <v>0</v>
      </c>
      <c r="H30" s="68">
        <f>E30*G30</f>
        <v>0</v>
      </c>
      <c r="I30" s="113"/>
    </row>
    <row r="31" spans="1:9" ht="71.25" customHeight="1" x14ac:dyDescent="0.2">
      <c r="A31" s="66" t="s">
        <v>111</v>
      </c>
      <c r="B31" s="60" t="s">
        <v>55</v>
      </c>
      <c r="C31" s="61" t="s">
        <v>69</v>
      </c>
      <c r="D31" s="62" t="s">
        <v>70</v>
      </c>
      <c r="E31" s="80">
        <f>1</f>
        <v>1</v>
      </c>
      <c r="F31" s="81">
        <v>1991.16</v>
      </c>
      <c r="G31" s="63">
        <f t="shared" si="11"/>
        <v>2543.5077839999999</v>
      </c>
      <c r="H31" s="69">
        <f t="shared" ref="H31:H43" si="12">G31*E31</f>
        <v>2543.5077839999999</v>
      </c>
      <c r="I31" s="113"/>
    </row>
    <row r="32" spans="1:9" ht="36.75" customHeight="1" x14ac:dyDescent="0.2">
      <c r="A32" s="66" t="s">
        <v>60</v>
      </c>
      <c r="B32" s="82" t="s">
        <v>89</v>
      </c>
      <c r="C32" s="83" t="s">
        <v>90</v>
      </c>
      <c r="D32" s="50" t="s">
        <v>45</v>
      </c>
      <c r="E32" s="80">
        <f>65.15+30</f>
        <v>95.15</v>
      </c>
      <c r="F32" s="84">
        <v>21.55</v>
      </c>
      <c r="G32" s="85">
        <f t="shared" si="11"/>
        <v>27.52797</v>
      </c>
      <c r="H32" s="67">
        <f t="shared" si="12"/>
        <v>2619.2863455000002</v>
      </c>
      <c r="I32" s="113"/>
    </row>
    <row r="33" spans="1:9" ht="36.75" customHeight="1" x14ac:dyDescent="0.2">
      <c r="A33" s="66" t="s">
        <v>112</v>
      </c>
      <c r="B33" s="82" t="s">
        <v>102</v>
      </c>
      <c r="C33" s="83" t="s">
        <v>101</v>
      </c>
      <c r="D33" s="50" t="s">
        <v>45</v>
      </c>
      <c r="E33" s="80">
        <f>28</f>
        <v>28</v>
      </c>
      <c r="F33" s="84">
        <v>14.1</v>
      </c>
      <c r="G33" s="85">
        <f t="shared" si="11"/>
        <v>18.011340000000001</v>
      </c>
      <c r="H33" s="67">
        <f t="shared" si="12"/>
        <v>504.31752</v>
      </c>
      <c r="I33" s="113"/>
    </row>
    <row r="34" spans="1:9" ht="36.75" customHeight="1" x14ac:dyDescent="0.2">
      <c r="A34" s="66" t="s">
        <v>113</v>
      </c>
      <c r="B34" s="82" t="s">
        <v>104</v>
      </c>
      <c r="C34" s="83" t="s">
        <v>103</v>
      </c>
      <c r="D34" s="50" t="s">
        <v>45</v>
      </c>
      <c r="E34" s="80">
        <f>185+85</f>
        <v>270</v>
      </c>
      <c r="F34" s="84">
        <v>6.24</v>
      </c>
      <c r="G34" s="85">
        <f t="shared" si="11"/>
        <v>7.9709760000000003</v>
      </c>
      <c r="H34" s="67">
        <f t="shared" si="12"/>
        <v>2152.1635200000001</v>
      </c>
      <c r="I34" s="113"/>
    </row>
    <row r="35" spans="1:9" ht="36.75" customHeight="1" x14ac:dyDescent="0.2">
      <c r="A35" s="66" t="s">
        <v>114</v>
      </c>
      <c r="B35" s="82" t="s">
        <v>55</v>
      </c>
      <c r="C35" s="83" t="s">
        <v>76</v>
      </c>
      <c r="D35" s="50" t="s">
        <v>70</v>
      </c>
      <c r="E35" s="80">
        <f>4</f>
        <v>4</v>
      </c>
      <c r="F35" s="84">
        <v>84.1</v>
      </c>
      <c r="G35" s="85">
        <f t="shared" si="11"/>
        <v>107.42934</v>
      </c>
      <c r="H35" s="67">
        <f t="shared" si="12"/>
        <v>429.71735999999999</v>
      </c>
      <c r="I35" s="113"/>
    </row>
    <row r="36" spans="1:9" ht="36.75" customHeight="1" x14ac:dyDescent="0.2">
      <c r="A36" s="66" t="s">
        <v>115</v>
      </c>
      <c r="B36" s="82" t="s">
        <v>55</v>
      </c>
      <c r="C36" s="83" t="s">
        <v>151</v>
      </c>
      <c r="D36" s="50" t="s">
        <v>70</v>
      </c>
      <c r="E36" s="80">
        <f>4</f>
        <v>4</v>
      </c>
      <c r="F36" s="84">
        <v>2791.58</v>
      </c>
      <c r="G36" s="85">
        <f t="shared" si="11"/>
        <v>3565.9642919999997</v>
      </c>
      <c r="H36" s="67">
        <f t="shared" si="12"/>
        <v>14263.857167999999</v>
      </c>
      <c r="I36" s="113"/>
    </row>
    <row r="37" spans="1:9" ht="36.75" customHeight="1" x14ac:dyDescent="0.2">
      <c r="A37" s="66" t="s">
        <v>116</v>
      </c>
      <c r="B37" s="82">
        <v>100623</v>
      </c>
      <c r="C37" s="83" t="s">
        <v>138</v>
      </c>
      <c r="D37" s="50" t="s">
        <v>70</v>
      </c>
      <c r="E37" s="80">
        <v>1</v>
      </c>
      <c r="F37" s="84">
        <v>3036.33</v>
      </c>
      <c r="G37" s="85">
        <f t="shared" si="11"/>
        <v>3878.6079419999996</v>
      </c>
      <c r="H37" s="67">
        <f t="shared" si="12"/>
        <v>3878.6079419999996</v>
      </c>
      <c r="I37" s="113"/>
    </row>
    <row r="38" spans="1:9" ht="36.75" customHeight="1" x14ac:dyDescent="0.2">
      <c r="A38" s="66" t="s">
        <v>117</v>
      </c>
      <c r="B38" s="82" t="s">
        <v>140</v>
      </c>
      <c r="C38" s="83" t="s">
        <v>139</v>
      </c>
      <c r="D38" s="50" t="s">
        <v>57</v>
      </c>
      <c r="E38" s="80">
        <v>5</v>
      </c>
      <c r="F38" s="84">
        <v>147.38</v>
      </c>
      <c r="G38" s="85">
        <f t="shared" si="11"/>
        <v>188.26321199999998</v>
      </c>
      <c r="H38" s="67">
        <f t="shared" si="12"/>
        <v>941.31605999999988</v>
      </c>
      <c r="I38" s="113"/>
    </row>
    <row r="39" spans="1:9" ht="36.75" customHeight="1" x14ac:dyDescent="0.2">
      <c r="A39" s="66" t="s">
        <v>118</v>
      </c>
      <c r="B39" s="82" t="s">
        <v>149</v>
      </c>
      <c r="C39" s="83" t="s">
        <v>150</v>
      </c>
      <c r="D39" s="50" t="s">
        <v>45</v>
      </c>
      <c r="E39" s="80">
        <f>7*4</f>
        <v>28</v>
      </c>
      <c r="F39" s="84">
        <v>34.380000000000003</v>
      </c>
      <c r="G39" s="85">
        <f t="shared" si="11"/>
        <v>43.917012</v>
      </c>
      <c r="H39" s="67">
        <f t="shared" si="12"/>
        <v>1229.676336</v>
      </c>
      <c r="I39" s="113"/>
    </row>
    <row r="40" spans="1:9" ht="36.75" customHeight="1" x14ac:dyDescent="0.2">
      <c r="A40" s="66" t="s">
        <v>135</v>
      </c>
      <c r="B40" s="82">
        <v>101657</v>
      </c>
      <c r="C40" s="83" t="s">
        <v>137</v>
      </c>
      <c r="D40" s="50" t="s">
        <v>70</v>
      </c>
      <c r="E40" s="80">
        <v>2</v>
      </c>
      <c r="F40" s="84">
        <v>638.13</v>
      </c>
      <c r="G40" s="85">
        <f t="shared" si="11"/>
        <v>815.14726199999996</v>
      </c>
      <c r="H40" s="67">
        <f t="shared" si="12"/>
        <v>1630.2945239999999</v>
      </c>
      <c r="I40" s="113"/>
    </row>
    <row r="41" spans="1:9" ht="36.75" customHeight="1" x14ac:dyDescent="0.2">
      <c r="A41" s="66" t="s">
        <v>136</v>
      </c>
      <c r="B41" s="82" t="s">
        <v>91</v>
      </c>
      <c r="C41" s="83" t="s">
        <v>92</v>
      </c>
      <c r="D41" s="50" t="s">
        <v>57</v>
      </c>
      <c r="E41" s="80">
        <f>4</f>
        <v>4</v>
      </c>
      <c r="F41" s="84">
        <v>180.99</v>
      </c>
      <c r="G41" s="85">
        <f t="shared" si="11"/>
        <v>231.19662600000001</v>
      </c>
      <c r="H41" s="67">
        <f t="shared" si="12"/>
        <v>924.78650400000004</v>
      </c>
      <c r="I41" s="113"/>
    </row>
    <row r="42" spans="1:9" ht="36.75" customHeight="1" x14ac:dyDescent="0.2">
      <c r="A42" s="66" t="s">
        <v>141</v>
      </c>
      <c r="B42" s="82" t="s">
        <v>73</v>
      </c>
      <c r="C42" s="83" t="s">
        <v>72</v>
      </c>
      <c r="D42" s="50" t="s">
        <v>45</v>
      </c>
      <c r="E42" s="80">
        <f>65.15</f>
        <v>65.150000000000006</v>
      </c>
      <c r="F42" s="84">
        <v>8.76</v>
      </c>
      <c r="G42" s="85">
        <f t="shared" si="11"/>
        <v>11.190023999999999</v>
      </c>
      <c r="H42" s="67">
        <f t="shared" si="12"/>
        <v>729.03006360000006</v>
      </c>
      <c r="I42" s="113"/>
    </row>
    <row r="43" spans="1:9" ht="57" customHeight="1" x14ac:dyDescent="0.2">
      <c r="A43" s="66" t="s">
        <v>174</v>
      </c>
      <c r="B43" s="82" t="s">
        <v>75</v>
      </c>
      <c r="C43" s="83" t="s">
        <v>74</v>
      </c>
      <c r="D43" s="50" t="s">
        <v>45</v>
      </c>
      <c r="E43" s="80">
        <f>65.15</f>
        <v>65.150000000000006</v>
      </c>
      <c r="F43" s="84">
        <v>2.61</v>
      </c>
      <c r="G43" s="85">
        <f t="shared" si="11"/>
        <v>3.3340139999999998</v>
      </c>
      <c r="H43" s="67">
        <f t="shared" si="12"/>
        <v>217.2110121</v>
      </c>
      <c r="I43" s="113"/>
    </row>
    <row r="44" spans="1:9" x14ac:dyDescent="0.2">
      <c r="A44" s="121" t="s">
        <v>49</v>
      </c>
      <c r="B44" s="122"/>
      <c r="C44" s="122"/>
      <c r="D44" s="122"/>
      <c r="E44" s="122"/>
      <c r="F44" s="122"/>
      <c r="G44" s="123"/>
      <c r="H44" s="70">
        <f>SUM(H31:H43)</f>
        <v>32063.772139199998</v>
      </c>
      <c r="I44" s="113"/>
    </row>
    <row r="45" spans="1:9" x14ac:dyDescent="0.2">
      <c r="A45" s="64">
        <v>5</v>
      </c>
      <c r="B45" s="51"/>
      <c r="C45" s="52" t="s">
        <v>44</v>
      </c>
      <c r="D45" s="53"/>
      <c r="E45" s="53"/>
      <c r="F45" s="88">
        <v>0</v>
      </c>
      <c r="G45" s="54">
        <f t="shared" ref="G45:G49" si="13">F45+(F45*$H$8)</f>
        <v>0</v>
      </c>
      <c r="H45" s="68">
        <f>E45*G45</f>
        <v>0</v>
      </c>
      <c r="I45" s="113"/>
    </row>
    <row r="46" spans="1:9" ht="33.75" customHeight="1" x14ac:dyDescent="0.2">
      <c r="A46" s="66" t="s">
        <v>119</v>
      </c>
      <c r="B46" s="60" t="s">
        <v>93</v>
      </c>
      <c r="C46" s="61" t="s">
        <v>94</v>
      </c>
      <c r="D46" s="62" t="s">
        <v>25</v>
      </c>
      <c r="E46" s="80">
        <v>79.08</v>
      </c>
      <c r="F46" s="81">
        <v>2.5099999999999998</v>
      </c>
      <c r="G46" s="63">
        <f t="shared" si="13"/>
        <v>3.2062739999999996</v>
      </c>
      <c r="H46" s="69">
        <f>G46*E46</f>
        <v>253.55214791999995</v>
      </c>
      <c r="I46" s="113"/>
    </row>
    <row r="47" spans="1:9" ht="39" customHeight="1" x14ac:dyDescent="0.2">
      <c r="A47" s="66" t="s">
        <v>120</v>
      </c>
      <c r="B47" s="82" t="s">
        <v>43</v>
      </c>
      <c r="C47" s="83" t="s">
        <v>42</v>
      </c>
      <c r="D47" s="50" t="s">
        <v>25</v>
      </c>
      <c r="E47" s="80">
        <f>69.87</f>
        <v>69.87</v>
      </c>
      <c r="F47" s="84">
        <v>4.32</v>
      </c>
      <c r="G47" s="85">
        <f t="shared" si="13"/>
        <v>5.5183680000000006</v>
      </c>
      <c r="H47" s="67">
        <f t="shared" ref="H47:H49" si="14">G47*E47</f>
        <v>385.56837216000008</v>
      </c>
      <c r="I47" s="113"/>
    </row>
    <row r="48" spans="1:9" ht="33.75" customHeight="1" x14ac:dyDescent="0.2">
      <c r="A48" s="66" t="s">
        <v>121</v>
      </c>
      <c r="B48" s="60" t="s">
        <v>95</v>
      </c>
      <c r="C48" s="83" t="s">
        <v>96</v>
      </c>
      <c r="D48" s="62" t="s">
        <v>25</v>
      </c>
      <c r="E48" s="80">
        <v>157.55000000000001</v>
      </c>
      <c r="F48" s="81">
        <v>5.29</v>
      </c>
      <c r="G48" s="63">
        <f t="shared" si="13"/>
        <v>6.7574459999999998</v>
      </c>
      <c r="H48" s="69">
        <f t="shared" si="14"/>
        <v>1064.6356173000001</v>
      </c>
      <c r="I48" s="113"/>
    </row>
    <row r="49" spans="1:9" ht="33.75" customHeight="1" x14ac:dyDescent="0.2">
      <c r="A49" s="66" t="s">
        <v>122</v>
      </c>
      <c r="B49" s="60" t="s">
        <v>133</v>
      </c>
      <c r="C49" s="61" t="s">
        <v>132</v>
      </c>
      <c r="D49" s="62" t="s">
        <v>25</v>
      </c>
      <c r="E49" s="80">
        <v>157.55000000000001</v>
      </c>
      <c r="F49" s="81">
        <v>12.8</v>
      </c>
      <c r="G49" s="63">
        <f t="shared" si="13"/>
        <v>16.350720000000003</v>
      </c>
      <c r="H49" s="69">
        <f t="shared" si="14"/>
        <v>2576.0559360000007</v>
      </c>
      <c r="I49" s="113"/>
    </row>
    <row r="50" spans="1:9" ht="33.75" customHeight="1" x14ac:dyDescent="0.2">
      <c r="A50" s="66" t="s">
        <v>123</v>
      </c>
      <c r="B50" s="82">
        <v>100725</v>
      </c>
      <c r="C50" s="83" t="s">
        <v>134</v>
      </c>
      <c r="D50" s="50" t="s">
        <v>25</v>
      </c>
      <c r="E50" s="80">
        <f>69.87*2</f>
        <v>139.74</v>
      </c>
      <c r="F50" s="84">
        <v>21.92</v>
      </c>
      <c r="G50" s="85">
        <f>F50+(F50*$H$8)</f>
        <v>28.000608</v>
      </c>
      <c r="H50" s="67">
        <f>G50*E50</f>
        <v>3912.8049619200001</v>
      </c>
      <c r="I50" s="113"/>
    </row>
    <row r="51" spans="1:9" ht="33.75" customHeight="1" x14ac:dyDescent="0.2">
      <c r="A51" s="66" t="s">
        <v>124</v>
      </c>
      <c r="B51" s="82" t="s">
        <v>52</v>
      </c>
      <c r="C51" s="83" t="s">
        <v>51</v>
      </c>
      <c r="D51" s="50" t="s">
        <v>25</v>
      </c>
      <c r="E51" s="80">
        <f>498.4</f>
        <v>498.4</v>
      </c>
      <c r="F51" s="84">
        <v>9.66</v>
      </c>
      <c r="G51" s="85">
        <f>F51+(F51*$H$8)</f>
        <v>12.339684</v>
      </c>
      <c r="H51" s="67">
        <f>G51*E51</f>
        <v>6150.0985056</v>
      </c>
      <c r="I51" s="113"/>
    </row>
    <row r="52" spans="1:9" ht="33.75" customHeight="1" x14ac:dyDescent="0.2">
      <c r="A52" s="66" t="s">
        <v>125</v>
      </c>
      <c r="B52" s="82" t="s">
        <v>54</v>
      </c>
      <c r="C52" s="83" t="s">
        <v>53</v>
      </c>
      <c r="D52" s="50" t="s">
        <v>25</v>
      </c>
      <c r="E52" s="80">
        <v>180</v>
      </c>
      <c r="F52" s="84">
        <v>2.97</v>
      </c>
      <c r="G52" s="85">
        <f>F52+(F52*$H$8)</f>
        <v>3.7938780000000003</v>
      </c>
      <c r="H52" s="67">
        <f>G52*E52</f>
        <v>682.89804000000004</v>
      </c>
      <c r="I52" s="113"/>
    </row>
    <row r="53" spans="1:9" ht="12.75" customHeight="1" x14ac:dyDescent="0.2">
      <c r="A53" s="121" t="s">
        <v>49</v>
      </c>
      <c r="B53" s="122"/>
      <c r="C53" s="122"/>
      <c r="D53" s="122"/>
      <c r="E53" s="122"/>
      <c r="F53" s="122"/>
      <c r="G53" s="123"/>
      <c r="H53" s="70">
        <f>SUM(H46:H52)</f>
        <v>15025.613580900001</v>
      </c>
      <c r="I53" s="113"/>
    </row>
    <row r="54" spans="1:9" ht="12.75" customHeight="1" x14ac:dyDescent="0.2">
      <c r="A54" s="64">
        <v>6</v>
      </c>
      <c r="B54" s="51"/>
      <c r="C54" s="52" t="s">
        <v>88</v>
      </c>
      <c r="D54" s="53"/>
      <c r="E54" s="53"/>
      <c r="F54" s="88">
        <v>0</v>
      </c>
      <c r="G54" s="54">
        <f t="shared" ref="G54:G57" si="15">F54+(F54*$H$8)</f>
        <v>0</v>
      </c>
      <c r="H54" s="68">
        <f>E54*G54</f>
        <v>0</v>
      </c>
      <c r="I54" s="113"/>
    </row>
    <row r="55" spans="1:9" ht="47.25" customHeight="1" x14ac:dyDescent="0.2">
      <c r="A55" s="66" t="s">
        <v>63</v>
      </c>
      <c r="B55" s="82" t="s">
        <v>55</v>
      </c>
      <c r="C55" s="83" t="s">
        <v>152</v>
      </c>
      <c r="D55" s="50" t="s">
        <v>25</v>
      </c>
      <c r="E55" s="80">
        <v>26.4</v>
      </c>
      <c r="F55" s="84">
        <v>50.76</v>
      </c>
      <c r="G55" s="85">
        <f t="shared" si="15"/>
        <v>64.840823999999998</v>
      </c>
      <c r="H55" s="67">
        <f t="shared" ref="H55:H57" si="16">G55*E55</f>
        <v>1711.7977535999999</v>
      </c>
      <c r="I55" s="113"/>
    </row>
    <row r="56" spans="1:9" ht="80.25" customHeight="1" x14ac:dyDescent="0.2">
      <c r="A56" s="66" t="s">
        <v>58</v>
      </c>
      <c r="B56" s="82" t="s">
        <v>173</v>
      </c>
      <c r="C56" s="83" t="s">
        <v>172</v>
      </c>
      <c r="D56" s="50" t="s">
        <v>70</v>
      </c>
      <c r="E56" s="80">
        <v>2</v>
      </c>
      <c r="F56" s="84">
        <v>1127.25</v>
      </c>
      <c r="G56" s="85">
        <f t="shared" si="15"/>
        <v>1439.9491499999999</v>
      </c>
      <c r="H56" s="67">
        <f t="shared" si="16"/>
        <v>2879.8982999999998</v>
      </c>
      <c r="I56" s="113"/>
    </row>
    <row r="57" spans="1:9" ht="47.25" customHeight="1" x14ac:dyDescent="0.2">
      <c r="A57" s="66" t="s">
        <v>64</v>
      </c>
      <c r="B57" s="82" t="s">
        <v>62</v>
      </c>
      <c r="C57" s="83" t="s">
        <v>61</v>
      </c>
      <c r="D57" s="50" t="s">
        <v>25</v>
      </c>
      <c r="E57" s="80">
        <f>6.89</f>
        <v>6.89</v>
      </c>
      <c r="F57" s="84">
        <v>169.01</v>
      </c>
      <c r="G57" s="85">
        <f t="shared" si="15"/>
        <v>215.89337399999999</v>
      </c>
      <c r="H57" s="67">
        <f t="shared" si="16"/>
        <v>1487.5053468599999</v>
      </c>
      <c r="I57" s="113"/>
    </row>
    <row r="58" spans="1:9" ht="12.75" customHeight="1" x14ac:dyDescent="0.2">
      <c r="A58" s="121" t="s">
        <v>49</v>
      </c>
      <c r="B58" s="122"/>
      <c r="C58" s="122"/>
      <c r="D58" s="122"/>
      <c r="E58" s="122"/>
      <c r="F58" s="122"/>
      <c r="G58" s="123"/>
      <c r="H58" s="70">
        <f>SUM(H55:H57)</f>
        <v>6079.2014004599996</v>
      </c>
      <c r="I58" s="113"/>
    </row>
    <row r="59" spans="1:9" ht="12.75" customHeight="1" x14ac:dyDescent="0.2">
      <c r="A59" s="64">
        <v>7</v>
      </c>
      <c r="B59" s="51"/>
      <c r="C59" s="52" t="s">
        <v>79</v>
      </c>
      <c r="D59" s="53"/>
      <c r="E59" s="53"/>
      <c r="F59" s="88">
        <v>0</v>
      </c>
      <c r="G59" s="54">
        <f t="shared" ref="G59" si="17">F59+(F59*$H$8)</f>
        <v>0</v>
      </c>
      <c r="H59" s="68">
        <f t="shared" ref="H59:H65" si="18">E59*G59</f>
        <v>0</v>
      </c>
      <c r="I59" s="113"/>
    </row>
    <row r="60" spans="1:9" ht="45.75" customHeight="1" x14ac:dyDescent="0.2">
      <c r="A60" s="66" t="s">
        <v>126</v>
      </c>
      <c r="B60" s="82" t="s">
        <v>55</v>
      </c>
      <c r="C60" s="83" t="s">
        <v>85</v>
      </c>
      <c r="D60" s="50" t="s">
        <v>86</v>
      </c>
      <c r="E60" s="80">
        <f>1</f>
        <v>1</v>
      </c>
      <c r="F60" s="84">
        <v>467.11</v>
      </c>
      <c r="G60" s="85">
        <f t="shared" ref="G60:G62" si="19">F60+(F60*$H$8)</f>
        <v>596.68631400000004</v>
      </c>
      <c r="H60" s="67">
        <f t="shared" si="18"/>
        <v>596.68631400000004</v>
      </c>
      <c r="I60" s="113"/>
    </row>
    <row r="61" spans="1:9" ht="45.75" customHeight="1" x14ac:dyDescent="0.2">
      <c r="A61" s="66" t="s">
        <v>146</v>
      </c>
      <c r="B61" s="82" t="s">
        <v>156</v>
      </c>
      <c r="C61" s="83" t="s">
        <v>155</v>
      </c>
      <c r="D61" s="50" t="s">
        <v>25</v>
      </c>
      <c r="E61" s="80">
        <f>(45+7)*(0.15*3)</f>
        <v>23.4</v>
      </c>
      <c r="F61" s="84">
        <v>10.28</v>
      </c>
      <c r="G61" s="85">
        <f t="shared" si="19"/>
        <v>13.131671999999998</v>
      </c>
      <c r="H61" s="67">
        <f t="shared" si="18"/>
        <v>307.28112479999993</v>
      </c>
      <c r="I61" s="115"/>
    </row>
    <row r="62" spans="1:9" ht="45.75" customHeight="1" x14ac:dyDescent="0.2">
      <c r="A62" s="66" t="s">
        <v>147</v>
      </c>
      <c r="B62" s="82" t="s">
        <v>158</v>
      </c>
      <c r="C62" s="83" t="s">
        <v>157</v>
      </c>
      <c r="D62" s="50" t="s">
        <v>25</v>
      </c>
      <c r="E62" s="80">
        <f>E61</f>
        <v>23.4</v>
      </c>
      <c r="F62" s="84">
        <v>24.42</v>
      </c>
      <c r="G62" s="85">
        <f t="shared" si="19"/>
        <v>31.194108</v>
      </c>
      <c r="H62" s="67">
        <f t="shared" si="18"/>
        <v>729.94212719999996</v>
      </c>
      <c r="I62" s="115"/>
    </row>
    <row r="63" spans="1:9" ht="45.75" customHeight="1" x14ac:dyDescent="0.2">
      <c r="A63" s="66" t="s">
        <v>148</v>
      </c>
      <c r="B63" s="82" t="s">
        <v>143</v>
      </c>
      <c r="C63" s="83" t="s">
        <v>142</v>
      </c>
      <c r="D63" s="50" t="s">
        <v>25</v>
      </c>
      <c r="E63" s="80">
        <f>33.92+3.14</f>
        <v>37.06</v>
      </c>
      <c r="F63" s="84">
        <v>27.15</v>
      </c>
      <c r="G63" s="85">
        <f t="shared" ref="G63:G68" si="20">F63+(F63*$H$8)</f>
        <v>34.68141</v>
      </c>
      <c r="H63" s="67">
        <f t="shared" si="18"/>
        <v>1285.2930546</v>
      </c>
      <c r="I63" s="113"/>
    </row>
    <row r="64" spans="1:9" ht="45.75" customHeight="1" x14ac:dyDescent="0.2">
      <c r="A64" s="66" t="s">
        <v>163</v>
      </c>
      <c r="B64" s="82" t="s">
        <v>162</v>
      </c>
      <c r="C64" s="83" t="s">
        <v>161</v>
      </c>
      <c r="D64" s="50" t="s">
        <v>25</v>
      </c>
      <c r="E64" s="80">
        <f>E66</f>
        <v>11.12</v>
      </c>
      <c r="F64" s="84">
        <v>23.62</v>
      </c>
      <c r="G64" s="85">
        <f t="shared" si="20"/>
        <v>30.172188000000002</v>
      </c>
      <c r="H64" s="67">
        <f t="shared" si="18"/>
        <v>335.51473055999998</v>
      </c>
      <c r="I64" s="116"/>
    </row>
    <row r="65" spans="1:9" ht="45.75" customHeight="1" x14ac:dyDescent="0.2">
      <c r="A65" s="66" t="s">
        <v>168</v>
      </c>
      <c r="B65" s="82" t="s">
        <v>167</v>
      </c>
      <c r="C65" s="83" t="s">
        <v>166</v>
      </c>
      <c r="D65" s="50" t="s">
        <v>70</v>
      </c>
      <c r="E65" s="80">
        <f>E67+E68</f>
        <v>4</v>
      </c>
      <c r="F65" s="84">
        <v>12.06</v>
      </c>
      <c r="G65" s="85">
        <f t="shared" si="20"/>
        <v>15.405444000000001</v>
      </c>
      <c r="H65" s="67">
        <f t="shared" si="18"/>
        <v>61.621776000000004</v>
      </c>
      <c r="I65" s="116"/>
    </row>
    <row r="66" spans="1:9" ht="45.75" customHeight="1" x14ac:dyDescent="0.2">
      <c r="A66" s="66" t="s">
        <v>176</v>
      </c>
      <c r="B66" s="82" t="s">
        <v>165</v>
      </c>
      <c r="C66" s="83" t="s">
        <v>164</v>
      </c>
      <c r="D66" s="50" t="s">
        <v>25</v>
      </c>
      <c r="E66" s="80">
        <v>11.12</v>
      </c>
      <c r="F66" s="84">
        <v>42.5</v>
      </c>
      <c r="G66" s="85">
        <f t="shared" si="20"/>
        <v>54.289499999999997</v>
      </c>
      <c r="H66" s="67">
        <f t="shared" ref="H66:H68" si="21">E66*G66</f>
        <v>603.69923999999992</v>
      </c>
      <c r="I66" s="113"/>
    </row>
    <row r="67" spans="1:9" ht="45.75" customHeight="1" x14ac:dyDescent="0.2">
      <c r="A67" s="66" t="s">
        <v>177</v>
      </c>
      <c r="B67" s="82" t="s">
        <v>144</v>
      </c>
      <c r="C67" s="83" t="s">
        <v>170</v>
      </c>
      <c r="D67" s="50" t="s">
        <v>70</v>
      </c>
      <c r="E67" s="80">
        <v>3</v>
      </c>
      <c r="F67" s="84">
        <v>23.5</v>
      </c>
      <c r="G67" s="85">
        <f t="shared" si="20"/>
        <v>30.018899999999999</v>
      </c>
      <c r="H67" s="67">
        <f t="shared" si="21"/>
        <v>90.056699999999992</v>
      </c>
      <c r="I67" s="113"/>
    </row>
    <row r="68" spans="1:9" ht="45.75" customHeight="1" x14ac:dyDescent="0.2">
      <c r="A68" s="66" t="s">
        <v>178</v>
      </c>
      <c r="B68" s="82" t="s">
        <v>145</v>
      </c>
      <c r="C68" s="83" t="s">
        <v>169</v>
      </c>
      <c r="D68" s="50" t="s">
        <v>70</v>
      </c>
      <c r="E68" s="80">
        <v>1</v>
      </c>
      <c r="F68" s="84">
        <v>159.5</v>
      </c>
      <c r="G68" s="85">
        <f t="shared" si="20"/>
        <v>203.74529999999999</v>
      </c>
      <c r="H68" s="67">
        <f t="shared" si="21"/>
        <v>203.74529999999999</v>
      </c>
      <c r="I68" s="113"/>
    </row>
    <row r="69" spans="1:9" ht="45.75" customHeight="1" x14ac:dyDescent="0.2">
      <c r="A69" s="66" t="s">
        <v>179</v>
      </c>
      <c r="B69" s="82" t="s">
        <v>55</v>
      </c>
      <c r="C69" s="83" t="s">
        <v>59</v>
      </c>
      <c r="D69" s="50" t="s">
        <v>25</v>
      </c>
      <c r="E69" s="80">
        <f>565.6</f>
        <v>565.6</v>
      </c>
      <c r="F69" s="84">
        <v>8.5399999999999991</v>
      </c>
      <c r="G69" s="85">
        <f t="shared" ref="G69" si="22">F69+(F69*$H$8)</f>
        <v>10.908995999999998</v>
      </c>
      <c r="H69" s="67">
        <f>G69*E69</f>
        <v>6170.1281375999997</v>
      </c>
      <c r="I69" s="113"/>
    </row>
    <row r="70" spans="1:9" ht="12.75" customHeight="1" x14ac:dyDescent="0.2">
      <c r="A70" s="121" t="s">
        <v>49</v>
      </c>
      <c r="B70" s="122"/>
      <c r="C70" s="122"/>
      <c r="D70" s="122"/>
      <c r="E70" s="122"/>
      <c r="F70" s="122"/>
      <c r="G70" s="123"/>
      <c r="H70" s="70">
        <f>SUM(H60:H69)</f>
        <v>10383.96850476</v>
      </c>
      <c r="I70" s="113"/>
    </row>
    <row r="71" spans="1:9" ht="18" customHeight="1" thickBot="1" x14ac:dyDescent="0.25">
      <c r="A71" s="128" t="s">
        <v>9</v>
      </c>
      <c r="B71" s="129"/>
      <c r="C71" s="129"/>
      <c r="D71" s="129"/>
      <c r="E71" s="129"/>
      <c r="F71" s="129"/>
      <c r="G71" s="129"/>
      <c r="H71" s="71">
        <f>H14+H19+H29+H44+H53+H58+H70</f>
        <v>120569.79525933121</v>
      </c>
      <c r="I71" s="89"/>
    </row>
    <row r="72" spans="1:9" ht="14.25" customHeight="1" x14ac:dyDescent="0.2">
      <c r="A72" s="118"/>
      <c r="B72" s="119"/>
      <c r="C72" s="119"/>
      <c r="D72" s="119"/>
      <c r="E72" s="119"/>
      <c r="F72" s="119"/>
      <c r="G72" s="119"/>
      <c r="H72" s="120"/>
    </row>
    <row r="73" spans="1:9" ht="11.25" customHeight="1" x14ac:dyDescent="0.2">
      <c r="A73" s="90"/>
      <c r="B73" s="91"/>
      <c r="C73" s="91"/>
      <c r="D73" s="91"/>
      <c r="E73" s="91"/>
      <c r="F73" s="91"/>
      <c r="G73" s="92"/>
      <c r="H73" s="93"/>
    </row>
    <row r="74" spans="1:9" x14ac:dyDescent="0.2">
      <c r="A74" s="94"/>
      <c r="B74" s="95"/>
      <c r="C74" s="127"/>
      <c r="D74" s="127"/>
      <c r="E74" s="127"/>
      <c r="F74" s="127"/>
      <c r="G74" s="127"/>
      <c r="H74" s="96"/>
    </row>
    <row r="75" spans="1:9" x14ac:dyDescent="0.2">
      <c r="A75" s="97"/>
      <c r="B75" s="98"/>
      <c r="C75" s="99" t="s">
        <v>27</v>
      </c>
      <c r="D75" s="99"/>
      <c r="E75" s="99" t="s">
        <v>28</v>
      </c>
      <c r="F75" s="99"/>
      <c r="G75" s="99"/>
      <c r="H75" s="100"/>
    </row>
    <row r="76" spans="1:9" x14ac:dyDescent="0.2">
      <c r="A76" s="97"/>
      <c r="B76" s="98"/>
      <c r="C76" s="101" t="s">
        <v>26</v>
      </c>
      <c r="D76" s="98"/>
      <c r="E76" s="98"/>
      <c r="F76" s="98" t="s">
        <v>29</v>
      </c>
      <c r="G76" s="98"/>
      <c r="H76" s="100"/>
    </row>
    <row r="77" spans="1:9" ht="11.25" customHeight="1" x14ac:dyDescent="0.2">
      <c r="A77" s="97"/>
      <c r="B77" s="98"/>
      <c r="C77" s="98"/>
      <c r="D77" s="98"/>
      <c r="E77" s="98"/>
      <c r="F77" s="98"/>
      <c r="G77" s="98"/>
      <c r="H77" s="100"/>
    </row>
    <row r="78" spans="1:9" x14ac:dyDescent="0.2">
      <c r="A78" s="97"/>
      <c r="B78" s="98"/>
      <c r="C78" s="98"/>
      <c r="D78" s="98"/>
      <c r="E78" s="98"/>
      <c r="F78" s="98"/>
      <c r="G78" s="98"/>
      <c r="H78" s="100"/>
    </row>
    <row r="79" spans="1:9" ht="12" customHeight="1" thickBot="1" x14ac:dyDescent="0.25">
      <c r="A79" s="102"/>
      <c r="B79" s="103"/>
      <c r="C79" s="103"/>
      <c r="D79" s="103"/>
      <c r="E79" s="103"/>
      <c r="F79" s="103"/>
      <c r="G79" s="103"/>
      <c r="H79" s="104"/>
    </row>
  </sheetData>
  <mergeCells count="24">
    <mergeCell ref="I11:I12"/>
    <mergeCell ref="A1:H1"/>
    <mergeCell ref="A2:H2"/>
    <mergeCell ref="A4:E4"/>
    <mergeCell ref="F4:H4"/>
    <mergeCell ref="A5:E5"/>
    <mergeCell ref="F5:H5"/>
    <mergeCell ref="A6:D6"/>
    <mergeCell ref="E6:H6"/>
    <mergeCell ref="A7:D7"/>
    <mergeCell ref="E7:E8"/>
    <mergeCell ref="F7:F8"/>
    <mergeCell ref="A8:D8"/>
    <mergeCell ref="A72:H72"/>
    <mergeCell ref="A29:G29"/>
    <mergeCell ref="A9:H9"/>
    <mergeCell ref="C74:G74"/>
    <mergeCell ref="A44:G44"/>
    <mergeCell ref="A53:G53"/>
    <mergeCell ref="A71:G71"/>
    <mergeCell ref="A70:G70"/>
    <mergeCell ref="A14:G14"/>
    <mergeCell ref="A58:G58"/>
    <mergeCell ref="A19:G19"/>
  </mergeCells>
  <phoneticPr fontId="15" type="noConversion"/>
  <pageMargins left="0.70866141732283472" right="0.70866141732283472" top="0.74803149606299213" bottom="0.74803149606299213" header="0.31496062992125984" footer="0.31496062992125984"/>
  <pageSetup paperSize="9" scale="60"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workbookViewId="0">
      <selection activeCell="O37" sqref="O37"/>
    </sheetView>
  </sheetViews>
  <sheetFormatPr defaultRowHeight="12.75" x14ac:dyDescent="0.2"/>
  <cols>
    <col min="1" max="1" width="10.5703125" customWidth="1"/>
    <col min="2" max="2" width="54.28515625" customWidth="1"/>
    <col min="3" max="3" width="14.42578125" customWidth="1"/>
    <col min="4" max="4" width="13.28515625" customWidth="1"/>
    <col min="5" max="10" width="12.5703125" customWidth="1"/>
    <col min="11" max="11" width="13.42578125" bestFit="1" customWidth="1"/>
  </cols>
  <sheetData>
    <row r="1" spans="1:11" ht="13.5" thickBot="1" x14ac:dyDescent="0.25">
      <c r="A1" s="172" t="s">
        <v>11</v>
      </c>
      <c r="B1" s="173"/>
      <c r="C1" s="173"/>
      <c r="D1" s="173"/>
      <c r="E1" s="174"/>
      <c r="F1" s="174"/>
      <c r="G1" s="174"/>
      <c r="H1" s="173"/>
      <c r="I1" s="173"/>
      <c r="J1" s="175"/>
    </row>
    <row r="2" spans="1:11" ht="13.5" thickBot="1" x14ac:dyDescent="0.25">
      <c r="A2" s="176" t="s">
        <v>32</v>
      </c>
      <c r="B2" s="177"/>
      <c r="C2" s="44" t="s">
        <v>37</v>
      </c>
      <c r="D2" s="45"/>
      <c r="E2" s="185">
        <f>'Planilha Orçamentária'!H71</f>
        <v>120569.79525933121</v>
      </c>
      <c r="F2" s="186"/>
      <c r="G2" s="187"/>
      <c r="H2" s="177" t="s">
        <v>186</v>
      </c>
      <c r="I2" s="178"/>
      <c r="J2" s="179"/>
    </row>
    <row r="3" spans="1:11" ht="70.5" customHeight="1" thickBot="1" x14ac:dyDescent="0.25">
      <c r="A3" s="180" t="s">
        <v>127</v>
      </c>
      <c r="B3" s="181"/>
      <c r="C3" s="182" t="s">
        <v>128</v>
      </c>
      <c r="D3" s="183"/>
      <c r="E3" s="183"/>
      <c r="F3" s="183"/>
      <c r="G3" s="184"/>
      <c r="H3" s="188" t="s">
        <v>171</v>
      </c>
      <c r="I3" s="189"/>
      <c r="J3" s="190"/>
    </row>
    <row r="4" spans="1:11" ht="26.25" thickBot="1" x14ac:dyDescent="0.25">
      <c r="A4" s="4" t="s">
        <v>0</v>
      </c>
      <c r="B4" s="14" t="s">
        <v>13</v>
      </c>
      <c r="C4" s="15" t="s">
        <v>14</v>
      </c>
      <c r="D4" s="15" t="s">
        <v>17</v>
      </c>
      <c r="E4" s="11" t="s">
        <v>18</v>
      </c>
      <c r="F4" s="11" t="s">
        <v>19</v>
      </c>
      <c r="G4" s="11" t="s">
        <v>20</v>
      </c>
      <c r="H4" s="11" t="s">
        <v>22</v>
      </c>
      <c r="I4" s="11" t="s">
        <v>23</v>
      </c>
      <c r="J4" s="30" t="s">
        <v>24</v>
      </c>
    </row>
    <row r="5" spans="1:11" x14ac:dyDescent="0.2">
      <c r="A5" s="170">
        <v>1</v>
      </c>
      <c r="B5" s="168" t="str">
        <f>'Planilha Orçamentária'!C11</f>
        <v>INSTALAÇÕES INICIAIS DA OBRA</v>
      </c>
      <c r="C5" s="16" t="s">
        <v>15</v>
      </c>
      <c r="D5" s="37">
        <f>D6/$D$20</f>
        <v>1.1600053394067262E-2</v>
      </c>
      <c r="E5" s="111">
        <v>1</v>
      </c>
      <c r="F5" s="111">
        <v>0</v>
      </c>
      <c r="G5" s="111">
        <v>0</v>
      </c>
      <c r="H5" s="111">
        <v>0</v>
      </c>
      <c r="I5" s="111">
        <v>0</v>
      </c>
      <c r="J5" s="112">
        <v>0</v>
      </c>
      <c r="K5" s="43"/>
    </row>
    <row r="6" spans="1:11" ht="13.5" thickBot="1" x14ac:dyDescent="0.25">
      <c r="A6" s="171"/>
      <c r="B6" s="169"/>
      <c r="C6" s="16" t="s">
        <v>16</v>
      </c>
      <c r="D6" s="38">
        <f>'Planilha Orçamentária'!H14</f>
        <v>1398.6160627199999</v>
      </c>
      <c r="E6" s="38">
        <f t="shared" ref="E6:J6" si="0">$D$6*E5</f>
        <v>1398.6160627199999</v>
      </c>
      <c r="F6" s="38">
        <f t="shared" si="0"/>
        <v>0</v>
      </c>
      <c r="G6" s="38">
        <f t="shared" si="0"/>
        <v>0</v>
      </c>
      <c r="H6" s="38">
        <f t="shared" si="0"/>
        <v>0</v>
      </c>
      <c r="I6" s="38">
        <f t="shared" si="0"/>
        <v>0</v>
      </c>
      <c r="J6" s="39">
        <f t="shared" si="0"/>
        <v>0</v>
      </c>
      <c r="K6" s="43"/>
    </row>
    <row r="7" spans="1:11" x14ac:dyDescent="0.2">
      <c r="A7" s="170">
        <v>2</v>
      </c>
      <c r="B7" s="168" t="str">
        <f>'Planilha Orçamentária'!C15</f>
        <v>REMOÇÕES E DEMOLIÇÕES</v>
      </c>
      <c r="C7" s="16" t="s">
        <v>15</v>
      </c>
      <c r="D7" s="37">
        <f>D8/$D$20</f>
        <v>7.4787965313909219E-3</v>
      </c>
      <c r="E7" s="111">
        <v>1</v>
      </c>
      <c r="F7" s="111">
        <v>0</v>
      </c>
      <c r="G7" s="111">
        <v>0</v>
      </c>
      <c r="H7" s="111">
        <v>0</v>
      </c>
      <c r="I7" s="111">
        <v>0</v>
      </c>
      <c r="J7" s="112">
        <v>0</v>
      </c>
      <c r="K7" s="43"/>
    </row>
    <row r="8" spans="1:11" ht="13.5" thickBot="1" x14ac:dyDescent="0.25">
      <c r="A8" s="171"/>
      <c r="B8" s="169"/>
      <c r="C8" s="16" t="s">
        <v>16</v>
      </c>
      <c r="D8" s="38">
        <f>'Planilha Orçamentária'!H19</f>
        <v>901.71696657599989</v>
      </c>
      <c r="E8" s="38">
        <f t="shared" ref="E8:J8" si="1">$D$8*E7</f>
        <v>901.71696657599989</v>
      </c>
      <c r="F8" s="38">
        <f t="shared" si="1"/>
        <v>0</v>
      </c>
      <c r="G8" s="38">
        <f t="shared" si="1"/>
        <v>0</v>
      </c>
      <c r="H8" s="38">
        <f t="shared" si="1"/>
        <v>0</v>
      </c>
      <c r="I8" s="38">
        <f t="shared" si="1"/>
        <v>0</v>
      </c>
      <c r="J8" s="39">
        <f t="shared" si="1"/>
        <v>0</v>
      </c>
      <c r="K8" s="43"/>
    </row>
    <row r="9" spans="1:11" x14ac:dyDescent="0.2">
      <c r="A9" s="170">
        <v>3</v>
      </c>
      <c r="B9" s="168" t="str">
        <f>'Planilha Orçamentária'!C20</f>
        <v>PISOS</v>
      </c>
      <c r="C9" s="16" t="s">
        <v>15</v>
      </c>
      <c r="D9" s="37">
        <f>D10/$D$20</f>
        <v>0.4538193540681203</v>
      </c>
      <c r="E9" s="111">
        <v>0.4</v>
      </c>
      <c r="F9" s="111">
        <v>0.4</v>
      </c>
      <c r="G9" s="111">
        <v>0.2</v>
      </c>
      <c r="H9" s="111">
        <v>0</v>
      </c>
      <c r="I9" s="111">
        <v>0</v>
      </c>
      <c r="J9" s="112">
        <v>0</v>
      </c>
      <c r="K9" s="43"/>
    </row>
    <row r="10" spans="1:11" ht="13.5" thickBot="1" x14ac:dyDescent="0.25">
      <c r="A10" s="171"/>
      <c r="B10" s="169"/>
      <c r="C10" s="16" t="s">
        <v>16</v>
      </c>
      <c r="D10" s="38">
        <f>'Planilha Orçamentária'!H29</f>
        <v>54716.906604715201</v>
      </c>
      <c r="E10" s="38">
        <f t="shared" ref="E10:J10" si="2">$D$10*E9</f>
        <v>21886.762641886082</v>
      </c>
      <c r="F10" s="38">
        <f t="shared" si="2"/>
        <v>21886.762641886082</v>
      </c>
      <c r="G10" s="38">
        <f t="shared" si="2"/>
        <v>10943.381320943041</v>
      </c>
      <c r="H10" s="38">
        <f t="shared" si="2"/>
        <v>0</v>
      </c>
      <c r="I10" s="38">
        <f t="shared" si="2"/>
        <v>0</v>
      </c>
      <c r="J10" s="39">
        <f t="shared" si="2"/>
        <v>0</v>
      </c>
      <c r="K10" s="43"/>
    </row>
    <row r="11" spans="1:11" x14ac:dyDescent="0.2">
      <c r="A11" s="170">
        <v>4</v>
      </c>
      <c r="B11" s="168" t="str">
        <f>'Planilha Orçamentária'!C30</f>
        <v>INSTALAÇÕES ELÉTRICAS</v>
      </c>
      <c r="C11" s="16" t="s">
        <v>15</v>
      </c>
      <c r="D11" s="37">
        <f>D12/$D$20</f>
        <v>0.26593536192240069</v>
      </c>
      <c r="E11" s="111">
        <v>0</v>
      </c>
      <c r="F11" s="111">
        <v>0</v>
      </c>
      <c r="G11" s="111">
        <v>0</v>
      </c>
      <c r="H11" s="111">
        <v>1</v>
      </c>
      <c r="I11" s="111">
        <v>0</v>
      </c>
      <c r="J11" s="112">
        <v>0</v>
      </c>
      <c r="K11" s="43"/>
    </row>
    <row r="12" spans="1:11" ht="13.5" thickBot="1" x14ac:dyDescent="0.25">
      <c r="A12" s="171"/>
      <c r="B12" s="169"/>
      <c r="C12" s="16" t="s">
        <v>16</v>
      </c>
      <c r="D12" s="38">
        <f>'Planilha Orçamentária'!H44</f>
        <v>32063.772139199998</v>
      </c>
      <c r="E12" s="38">
        <f t="shared" ref="E12:J12" si="3">$D$12*E11</f>
        <v>0</v>
      </c>
      <c r="F12" s="38">
        <f t="shared" si="3"/>
        <v>0</v>
      </c>
      <c r="G12" s="38">
        <f t="shared" si="3"/>
        <v>0</v>
      </c>
      <c r="H12" s="38">
        <f t="shared" si="3"/>
        <v>32063.772139199998</v>
      </c>
      <c r="I12" s="38">
        <f t="shared" si="3"/>
        <v>0</v>
      </c>
      <c r="J12" s="39">
        <f t="shared" si="3"/>
        <v>0</v>
      </c>
      <c r="K12" s="43"/>
    </row>
    <row r="13" spans="1:11" x14ac:dyDescent="0.2">
      <c r="A13" s="170">
        <v>5</v>
      </c>
      <c r="B13" s="168" t="str">
        <f>'Planilha Orçamentária'!C45</f>
        <v>PINTURA</v>
      </c>
      <c r="C13" s="16" t="s">
        <v>15</v>
      </c>
      <c r="D13" s="37">
        <f>D14/$D$20</f>
        <v>0.12462170602995305</v>
      </c>
      <c r="E13" s="111">
        <v>0</v>
      </c>
      <c r="F13" s="111">
        <v>0</v>
      </c>
      <c r="G13" s="111">
        <v>0</v>
      </c>
      <c r="H13" s="111">
        <v>0</v>
      </c>
      <c r="I13" s="111">
        <v>1</v>
      </c>
      <c r="J13" s="112">
        <v>0</v>
      </c>
      <c r="K13" s="43"/>
    </row>
    <row r="14" spans="1:11" ht="13.5" thickBot="1" x14ac:dyDescent="0.25">
      <c r="A14" s="171"/>
      <c r="B14" s="169"/>
      <c r="C14" s="16" t="s">
        <v>16</v>
      </c>
      <c r="D14" s="38">
        <f>'Planilha Orçamentária'!H53</f>
        <v>15025.613580900001</v>
      </c>
      <c r="E14" s="38">
        <f t="shared" ref="E14:J14" si="4">$D$14*E13</f>
        <v>0</v>
      </c>
      <c r="F14" s="38">
        <f t="shared" si="4"/>
        <v>0</v>
      </c>
      <c r="G14" s="38">
        <f t="shared" si="4"/>
        <v>0</v>
      </c>
      <c r="H14" s="38">
        <f t="shared" si="4"/>
        <v>0</v>
      </c>
      <c r="I14" s="38">
        <f t="shared" si="4"/>
        <v>15025.613580900001</v>
      </c>
      <c r="J14" s="39">
        <f t="shared" si="4"/>
        <v>0</v>
      </c>
      <c r="K14" s="43"/>
    </row>
    <row r="15" spans="1:11" x14ac:dyDescent="0.2">
      <c r="A15" s="170">
        <v>6</v>
      </c>
      <c r="B15" s="168" t="str">
        <f>'Planilha Orçamentária'!C54</f>
        <v>PORTÕES E ALAMBRADOS</v>
      </c>
      <c r="C15" s="16" t="s">
        <v>15</v>
      </c>
      <c r="D15" s="37">
        <f>D16/$D$20</f>
        <v>5.0420599847452376E-2</v>
      </c>
      <c r="E15" s="111">
        <v>0</v>
      </c>
      <c r="F15" s="111">
        <v>0</v>
      </c>
      <c r="G15" s="111">
        <v>1</v>
      </c>
      <c r="H15" s="111">
        <v>0</v>
      </c>
      <c r="I15" s="111">
        <v>0</v>
      </c>
      <c r="J15" s="112">
        <v>0</v>
      </c>
      <c r="K15" s="43"/>
    </row>
    <row r="16" spans="1:11" ht="13.5" thickBot="1" x14ac:dyDescent="0.25">
      <c r="A16" s="171"/>
      <c r="B16" s="169"/>
      <c r="C16" s="16" t="s">
        <v>16</v>
      </c>
      <c r="D16" s="38">
        <f>'Planilha Orçamentária'!H58</f>
        <v>6079.2014004599996</v>
      </c>
      <c r="E16" s="38">
        <f>$D$16*E15</f>
        <v>0</v>
      </c>
      <c r="F16" s="38">
        <f t="shared" ref="F16:G16" si="5">$D$16*F15</f>
        <v>0</v>
      </c>
      <c r="G16" s="38">
        <f t="shared" si="5"/>
        <v>6079.2014004599996</v>
      </c>
      <c r="H16" s="38">
        <f t="shared" ref="H16:J16" si="6">$D$16*H15</f>
        <v>0</v>
      </c>
      <c r="I16" s="38">
        <f t="shared" si="6"/>
        <v>0</v>
      </c>
      <c r="J16" s="39">
        <f t="shared" si="6"/>
        <v>0</v>
      </c>
      <c r="K16" s="43"/>
    </row>
    <row r="17" spans="1:11" x14ac:dyDescent="0.2">
      <c r="A17" s="170">
        <v>7</v>
      </c>
      <c r="B17" s="168" t="str">
        <f>'Planilha Orçamentária'!C59</f>
        <v>DIVERSOS</v>
      </c>
      <c r="C17" s="16" t="s">
        <v>15</v>
      </c>
      <c r="D17" s="37">
        <f>D18/$D$20</f>
        <v>8.6124128206615302E-2</v>
      </c>
      <c r="E17" s="111">
        <v>0</v>
      </c>
      <c r="F17" s="111">
        <v>0</v>
      </c>
      <c r="G17" s="111">
        <v>1</v>
      </c>
      <c r="H17" s="111">
        <v>0</v>
      </c>
      <c r="I17" s="111">
        <v>0</v>
      </c>
      <c r="J17" s="112">
        <v>0</v>
      </c>
      <c r="K17" s="43"/>
    </row>
    <row r="18" spans="1:11" x14ac:dyDescent="0.2">
      <c r="A18" s="171"/>
      <c r="B18" s="169"/>
      <c r="C18" s="16" t="s">
        <v>16</v>
      </c>
      <c r="D18" s="38">
        <f>'Planilha Orçamentária'!H70</f>
        <v>10383.96850476</v>
      </c>
      <c r="E18" s="38">
        <f>$D$18*E17</f>
        <v>0</v>
      </c>
      <c r="F18" s="38">
        <f t="shared" ref="F18:G18" si="7">$D$18*F17</f>
        <v>0</v>
      </c>
      <c r="G18" s="38">
        <f t="shared" si="7"/>
        <v>10383.96850476</v>
      </c>
      <c r="H18" s="38">
        <f t="shared" ref="H18:J18" si="8">$D$18*H17</f>
        <v>0</v>
      </c>
      <c r="I18" s="38">
        <f t="shared" si="8"/>
        <v>0</v>
      </c>
      <c r="J18" s="39">
        <f t="shared" si="8"/>
        <v>0</v>
      </c>
      <c r="K18" s="43"/>
    </row>
    <row r="19" spans="1:11" x14ac:dyDescent="0.2">
      <c r="A19" s="164" t="s">
        <v>12</v>
      </c>
      <c r="B19" s="165"/>
      <c r="C19" s="17" t="s">
        <v>15</v>
      </c>
      <c r="D19" s="41">
        <f>D5+D7+D9+D11+D13+D15+D17</f>
        <v>0.99999999999999989</v>
      </c>
      <c r="E19" s="41">
        <f t="shared" ref="E19:J19" si="9">E20/$D$20</f>
        <v>0.20060659155270633</v>
      </c>
      <c r="F19" s="41">
        <f t="shared" si="9"/>
        <v>0.18152774162724813</v>
      </c>
      <c r="G19" s="41">
        <f t="shared" si="9"/>
        <v>0.22730859886769175</v>
      </c>
      <c r="H19" s="41">
        <f t="shared" si="9"/>
        <v>0.26593536192240069</v>
      </c>
      <c r="I19" s="41">
        <f t="shared" si="9"/>
        <v>0.12462170602995305</v>
      </c>
      <c r="J19" s="107">
        <f t="shared" si="9"/>
        <v>0</v>
      </c>
      <c r="K19" s="43"/>
    </row>
    <row r="20" spans="1:11" ht="13.5" thickBot="1" x14ac:dyDescent="0.25">
      <c r="A20" s="166"/>
      <c r="B20" s="167"/>
      <c r="C20" s="18" t="s">
        <v>16</v>
      </c>
      <c r="D20" s="42">
        <f>D6+D8+D10+D12+D14+D16+D18</f>
        <v>120569.79525933121</v>
      </c>
      <c r="E20" s="42">
        <f t="shared" ref="E20:J20" si="10">E6+E8+E10+E12+E14+E16+E18</f>
        <v>24187.095671182084</v>
      </c>
      <c r="F20" s="42">
        <f t="shared" si="10"/>
        <v>21886.762641886082</v>
      </c>
      <c r="G20" s="42">
        <f t="shared" si="10"/>
        <v>27406.551226163039</v>
      </c>
      <c r="H20" s="42">
        <f t="shared" si="10"/>
        <v>32063.772139199998</v>
      </c>
      <c r="I20" s="42">
        <f t="shared" si="10"/>
        <v>15025.613580900001</v>
      </c>
      <c r="J20" s="108">
        <f t="shared" si="10"/>
        <v>0</v>
      </c>
      <c r="K20" s="110"/>
    </row>
    <row r="21" spans="1:11" x14ac:dyDescent="0.2">
      <c r="A21" s="72"/>
      <c r="B21" s="73"/>
      <c r="C21" s="74"/>
      <c r="D21" s="74"/>
      <c r="E21" s="73"/>
      <c r="F21" s="73"/>
      <c r="G21" s="79"/>
      <c r="H21" s="75"/>
      <c r="I21" s="73"/>
      <c r="J21" s="76"/>
    </row>
    <row r="22" spans="1:11" x14ac:dyDescent="0.2">
      <c r="A22" s="77"/>
      <c r="B22" s="5"/>
      <c r="C22" s="19"/>
      <c r="D22" s="19"/>
      <c r="E22" s="5"/>
      <c r="F22" s="5"/>
      <c r="G22" s="27" t="s">
        <v>21</v>
      </c>
      <c r="H22" s="40"/>
      <c r="I22" s="5"/>
      <c r="J22" s="78"/>
    </row>
    <row r="23" spans="1:11" x14ac:dyDescent="0.2">
      <c r="A23" s="6"/>
      <c r="B23" s="12"/>
      <c r="C23" s="20"/>
      <c r="D23" s="162"/>
      <c r="E23" s="162"/>
      <c r="F23" s="163"/>
      <c r="G23" s="109"/>
      <c r="H23" s="24"/>
      <c r="I23" s="24"/>
      <c r="J23" s="31"/>
    </row>
    <row r="24" spans="1:11" x14ac:dyDescent="0.2">
      <c r="A24" s="7"/>
      <c r="B24" s="34" t="s">
        <v>30</v>
      </c>
      <c r="C24" s="21"/>
      <c r="D24" s="162"/>
      <c r="E24" s="162"/>
      <c r="F24" s="163"/>
      <c r="G24" s="28"/>
      <c r="H24" s="24"/>
      <c r="I24" s="24"/>
      <c r="J24" s="32"/>
    </row>
    <row r="25" spans="1:11" x14ac:dyDescent="0.2">
      <c r="A25" s="7"/>
      <c r="B25" s="105"/>
      <c r="C25" s="21"/>
      <c r="D25" s="162"/>
      <c r="E25" s="162"/>
      <c r="F25" s="163"/>
      <c r="G25" s="28"/>
      <c r="H25" s="24"/>
      <c r="I25" s="24"/>
      <c r="J25" s="32"/>
    </row>
    <row r="26" spans="1:11" x14ac:dyDescent="0.2">
      <c r="A26" s="8"/>
      <c r="B26" s="13"/>
      <c r="C26" s="21"/>
      <c r="D26" s="162"/>
      <c r="E26" s="162"/>
      <c r="F26" s="163"/>
      <c r="G26" s="28"/>
      <c r="H26" s="24"/>
      <c r="I26" s="24"/>
      <c r="J26" s="32"/>
    </row>
    <row r="27" spans="1:11" x14ac:dyDescent="0.2">
      <c r="A27" s="9"/>
      <c r="B27" s="35"/>
      <c r="C27" s="22"/>
      <c r="D27" s="162"/>
      <c r="E27" s="162"/>
      <c r="F27" s="163"/>
      <c r="G27" s="28"/>
      <c r="H27" s="24"/>
      <c r="I27" s="24"/>
      <c r="J27" s="32"/>
    </row>
    <row r="28" spans="1:11" ht="13.5" thickBot="1" x14ac:dyDescent="0.25">
      <c r="A28" s="10"/>
      <c r="B28" s="36" t="s">
        <v>31</v>
      </c>
      <c r="C28" s="23"/>
      <c r="D28" s="23"/>
      <c r="E28" s="25"/>
      <c r="F28" s="26"/>
      <c r="G28" s="29"/>
      <c r="H28" s="25"/>
      <c r="I28" s="25"/>
      <c r="J28" s="33"/>
    </row>
    <row r="32" spans="1:11" x14ac:dyDescent="0.2">
      <c r="F32" s="3"/>
    </row>
  </sheetData>
  <mergeCells count="23">
    <mergeCell ref="B5:B6"/>
    <mergeCell ref="B7:B8"/>
    <mergeCell ref="A5:A6"/>
    <mergeCell ref="A7:A8"/>
    <mergeCell ref="A1:J1"/>
    <mergeCell ref="A2:B2"/>
    <mergeCell ref="H2:J2"/>
    <mergeCell ref="A3:B3"/>
    <mergeCell ref="C3:G3"/>
    <mergeCell ref="E2:G2"/>
    <mergeCell ref="H3:J3"/>
    <mergeCell ref="D23:F27"/>
    <mergeCell ref="A19:B20"/>
    <mergeCell ref="B9:B10"/>
    <mergeCell ref="A11:A12"/>
    <mergeCell ref="B11:B12"/>
    <mergeCell ref="B15:B16"/>
    <mergeCell ref="A17:A18"/>
    <mergeCell ref="B17:B18"/>
    <mergeCell ref="A15:A16"/>
    <mergeCell ref="A13:A14"/>
    <mergeCell ref="B13:B14"/>
    <mergeCell ref="A9:A10"/>
  </mergeCells>
  <pageMargins left="0.51181102362204722" right="0.51181102362204722" top="0.78740157480314965" bottom="0.78740157480314965" header="0.31496062992125984" footer="0.31496062992125984"/>
  <pageSetup paperSize="9" scale="8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9" zoomScale="145" zoomScaleNormal="145" workbookViewId="0">
      <selection activeCell="L39" sqref="L39"/>
    </sheetView>
  </sheetViews>
  <sheetFormatPr defaultRowHeight="12.75" x14ac:dyDescent="0.2"/>
  <sheetData/>
  <pageMargins left="0.511811024" right="0.511811024" top="0.78740157499999996" bottom="0.78740157499999996" header="0.31496062000000002" footer="0.31496062000000002"/>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1</vt:i4>
      </vt:variant>
    </vt:vector>
  </HeadingPairs>
  <TitlesOfParts>
    <vt:vector size="4" baseType="lpstr">
      <vt:lpstr>Planilha Orçamentária</vt:lpstr>
      <vt:lpstr>CRONOGRAMA FIS FINANC</vt:lpstr>
      <vt:lpstr>BDI</vt:lpstr>
      <vt:lpstr>'CRONOGRAMA FIS FINANC'!Area_de_impressao</vt:lpstr>
    </vt:vector>
  </TitlesOfParts>
  <Company>Setop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Setop</dc:creator>
  <cp:lastModifiedBy>Engenharia1</cp:lastModifiedBy>
  <cp:lastPrinted>2022-06-21T14:59:32Z</cp:lastPrinted>
  <dcterms:created xsi:type="dcterms:W3CDTF">2006-09-22T13:55:22Z</dcterms:created>
  <dcterms:modified xsi:type="dcterms:W3CDTF">2022-06-21T14:59:35Z</dcterms:modified>
</cp:coreProperties>
</file>